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9720" windowHeight="6510" tabRatio="666" activeTab="3"/>
  </bookViews>
  <sheets>
    <sheet name="BILAN" sheetId="1" r:id="rId1"/>
    <sheet name="C.E." sheetId="2" r:id="rId2"/>
    <sheet name="Dép commissions" sheetId="3" state="hidden" r:id="rId3"/>
    <sheet name="tresorerie" sheetId="4" r:id="rId4"/>
    <sheet name="controle commissions" sheetId="5" state="hidden" r:id="rId5"/>
    <sheet name="BILAN2002 " sheetId="6" state="hidden" r:id="rId6"/>
    <sheet name="C.E.2002 (€)" sheetId="7" state="hidden" r:id="rId7"/>
    <sheet name="BILAN2001" sheetId="8" state="hidden" r:id="rId8"/>
    <sheet name="C.E.2001" sheetId="9" state="hidden" r:id="rId9"/>
    <sheet name="Feuil1" sheetId="10" state="hidden" r:id="rId10"/>
    <sheet name="RAPPROCHEMENT" sheetId="11" state="hidden" r:id="rId11"/>
    <sheet name=" détaillé99 (jl)" sheetId="12" state="hidden" r:id="rId12"/>
    <sheet name="Etat subv.COMMISSIONS" sheetId="13" state="hidden" r:id="rId13"/>
    <sheet name="Feuil2" sheetId="14" r:id="rId14"/>
  </sheets>
  <externalReferences>
    <externalReference r:id="rId17"/>
  </externalReferences>
  <definedNames>
    <definedName name="_xlnm.Print_Titles" localSheetId="1">'C.E.'!$2:$6</definedName>
    <definedName name="_xlnm.Print_Area" localSheetId="11">' détaillé99 (jl)'!$A$1:$K$92</definedName>
    <definedName name="_xlnm.Print_Area" localSheetId="0">'BILAN'!$B$2:$H$95</definedName>
    <definedName name="_xlnm.Print_Area" localSheetId="7">'BILAN2001'!$A$1:$G$94</definedName>
    <definedName name="_xlnm.Print_Area" localSheetId="5">'BILAN2002 '!$A$1:$G$95</definedName>
    <definedName name="_xlnm.Print_Area" localSheetId="1">'C.E.'!$B$7:$I$108</definedName>
    <definedName name="_xlnm.Print_Area" localSheetId="8">'C.E.2001'!$A$1:$G$61</definedName>
    <definedName name="_xlnm.Print_Area" localSheetId="6">'C.E.2002 (€)'!$A$1:$G$61</definedName>
    <definedName name="_xlnm.Print_Area" localSheetId="4">'controle commissions'!$B$1:$O$34</definedName>
    <definedName name="_xlnm.Print_Area" localSheetId="3">'tresorerie'!$B$2:$H$25</definedName>
  </definedNames>
  <calcPr fullCalcOnLoad="1"/>
</workbook>
</file>

<file path=xl/comments1.xml><?xml version="1.0" encoding="utf-8"?>
<comments xmlns="http://schemas.openxmlformats.org/spreadsheetml/2006/main">
  <authors>
    <author>JLG</author>
    <author>PMM</author>
    <author>jlg</author>
  </authors>
  <commentList>
    <comment ref="R85" authorId="0">
      <text>
        <r>
          <rPr>
            <b/>
            <sz val="8"/>
            <rFont val="Tahoma"/>
            <family val="2"/>
          </rPr>
          <t>JLG:</t>
        </r>
        <r>
          <rPr>
            <sz val="8"/>
            <rFont val="Tahoma"/>
            <family val="2"/>
          </rPr>
          <t xml:space="preserve">
496.30 de 1999
Club rocapina 121
Régul total bilan
-2131.53</t>
        </r>
      </text>
    </comment>
    <comment ref="K85" authorId="0">
      <text>
        <r>
          <rPr>
            <b/>
            <sz val="8"/>
            <rFont val="Tahoma"/>
            <family val="2"/>
          </rPr>
          <t>JLG:</t>
        </r>
        <r>
          <rPr>
            <sz val="8"/>
            <rFont val="Tahoma"/>
            <family val="2"/>
          </rPr>
          <t xml:space="preserve">
496.30 de 1999
Club rocapina 121
Régul total bilan
-2131.53</t>
        </r>
      </text>
    </comment>
    <comment ref="J28" authorId="1">
      <text>
        <r>
          <rPr>
            <sz val="8"/>
            <rFont val="Tahoma"/>
            <family val="2"/>
          </rPr>
          <t xml:space="preserve">
solde 13193,04
ftx       1446,79
              241,64 REGUL ANT</t>
        </r>
      </text>
    </comment>
    <comment ref="E18" authorId="2">
      <text>
        <r>
          <rPr>
            <b/>
            <sz val="9"/>
            <rFont val="Tahoma"/>
            <family val="2"/>
          </rPr>
          <t>jlg:</t>
        </r>
        <r>
          <rPr>
            <sz val="9"/>
            <rFont val="Tahoma"/>
            <family val="2"/>
          </rPr>
          <t xml:space="preserve">
dette club 2007</t>
        </r>
      </text>
    </comment>
    <comment ref="H18" authorId="2">
      <text>
        <r>
          <rPr>
            <b/>
            <sz val="9"/>
            <rFont val="Tahoma"/>
            <family val="2"/>
          </rPr>
          <t>jlg:</t>
        </r>
        <r>
          <rPr>
            <sz val="9"/>
            <rFont val="Tahoma"/>
            <family val="2"/>
          </rPr>
          <t xml:space="preserve">
dette club 2007</t>
        </r>
      </text>
    </comment>
  </commentList>
</comments>
</file>

<file path=xl/comments13.xml><?xml version="1.0" encoding="utf-8"?>
<comments xmlns="http://schemas.openxmlformats.org/spreadsheetml/2006/main">
  <authors>
    <author>pmm</author>
  </authors>
  <commentList>
    <comment ref="G27" authorId="0">
      <text>
        <r>
          <rPr>
            <b/>
            <sz val="8"/>
            <rFont val="Tahoma"/>
            <family val="2"/>
          </rPr>
          <t>pmm:</t>
        </r>
        <r>
          <rPr>
            <sz val="8"/>
            <rFont val="Tahoma"/>
            <family val="2"/>
          </rPr>
          <t xml:space="preserve">
LIGNE 43
COMPTES CRAV 1999
+ 110 479.25
 -   54 500</t>
        </r>
      </text>
    </comment>
  </commentList>
</comments>
</file>

<file path=xl/comments2.xml><?xml version="1.0" encoding="utf-8"?>
<comments xmlns="http://schemas.openxmlformats.org/spreadsheetml/2006/main">
  <authors>
    <author>jlg</author>
  </authors>
  <commentList>
    <comment ref="E18" authorId="0">
      <text>
        <r>
          <rPr>
            <b/>
            <sz val="9"/>
            <rFont val="Tahoma"/>
            <family val="2"/>
          </rPr>
          <t>jlg:</t>
        </r>
        <r>
          <rPr>
            <sz val="9"/>
            <rFont val="Tahoma"/>
            <family val="2"/>
          </rPr>
          <t xml:space="preserve">
ptt = 39,25</t>
        </r>
      </text>
    </comment>
  </commentList>
</comments>
</file>

<file path=xl/comments6.xml><?xml version="1.0" encoding="utf-8"?>
<comments xmlns="http://schemas.openxmlformats.org/spreadsheetml/2006/main">
  <authors>
    <author>JLG</author>
    <author>PMM</author>
  </authors>
  <commentList>
    <comment ref="Q84" authorId="0">
      <text>
        <r>
          <rPr>
            <b/>
            <sz val="8"/>
            <rFont val="Tahoma"/>
            <family val="2"/>
          </rPr>
          <t>JLG:</t>
        </r>
        <r>
          <rPr>
            <sz val="8"/>
            <rFont val="Tahoma"/>
            <family val="2"/>
          </rPr>
          <t xml:space="preserve">
496.30 de 1999
Club rocapina 121
Régul total bilan
-2131.53</t>
        </r>
      </text>
    </comment>
    <comment ref="H88" authorId="1">
      <text>
        <r>
          <rPr>
            <sz val="8"/>
            <rFont val="Tahoma"/>
            <family val="2"/>
          </rPr>
          <t>130.661.19-regul passif
-    3.515.26
sur 2002</t>
        </r>
      </text>
    </comment>
    <comment ref="J84" authorId="0">
      <text>
        <r>
          <rPr>
            <b/>
            <sz val="8"/>
            <rFont val="Tahoma"/>
            <family val="2"/>
          </rPr>
          <t>JLG:</t>
        </r>
        <r>
          <rPr>
            <sz val="8"/>
            <rFont val="Tahoma"/>
            <family val="2"/>
          </rPr>
          <t xml:space="preserve">
496.30 de 1999
Club rocapina 121
Régul total bilan
-2131.53</t>
        </r>
      </text>
    </comment>
    <comment ref="H84" authorId="1">
      <text>
        <r>
          <rPr>
            <sz val="8"/>
            <rFont val="Tahoma"/>
            <family val="2"/>
          </rPr>
          <t xml:space="preserve">ADULTE =175*253 L
adol.      =115*304 L
</t>
        </r>
      </text>
    </comment>
  </commentList>
</comments>
</file>

<file path=xl/comments7.xml><?xml version="1.0" encoding="utf-8"?>
<comments xmlns="http://schemas.openxmlformats.org/spreadsheetml/2006/main">
  <authors>
    <author>PMM</author>
  </authors>
  <commentList>
    <comment ref="D20" authorId="0">
      <text>
        <r>
          <rPr>
            <b/>
            <sz val="8"/>
            <rFont val="Tahoma"/>
            <family val="2"/>
          </rPr>
          <t>4387 L A
1333 L J</t>
        </r>
        <r>
          <rPr>
            <sz val="8"/>
            <rFont val="Tahoma"/>
            <family val="2"/>
          </rPr>
          <t xml:space="preserve">
</t>
        </r>
      </text>
    </comment>
    <comment ref="D21" authorId="0">
      <text>
        <r>
          <rPr>
            <b/>
            <sz val="8"/>
            <rFont val="Tahoma"/>
            <family val="2"/>
          </rPr>
          <t>FNDS2001 =1676.94
DIREN 2001=3506.33
CTC             = 2300</t>
        </r>
      </text>
    </comment>
    <comment ref="D13" authorId="0">
      <text>
        <r>
          <rPr>
            <sz val="8"/>
            <rFont val="Tahoma"/>
            <family val="2"/>
          </rPr>
          <t xml:space="preserve">ATC 979.65
COMITES 1219.60
</t>
        </r>
      </text>
    </comment>
  </commentList>
</comments>
</file>

<file path=xl/comments8.xml><?xml version="1.0" encoding="utf-8"?>
<comments xmlns="http://schemas.openxmlformats.org/spreadsheetml/2006/main">
  <authors>
    <author>JLG</author>
    <author>PMM</author>
  </authors>
  <commentList>
    <comment ref="G83" authorId="0">
      <text>
        <r>
          <rPr>
            <b/>
            <sz val="8"/>
            <rFont val="Tahoma"/>
            <family val="2"/>
          </rPr>
          <t>JLG:</t>
        </r>
        <r>
          <rPr>
            <sz val="8"/>
            <rFont val="Tahoma"/>
            <family val="2"/>
          </rPr>
          <t xml:space="preserve">
496.30 de 1999
Club rocapina 121
Régul total bilan
-2131.53</t>
        </r>
      </text>
    </comment>
    <comment ref="Q83" authorId="0">
      <text>
        <r>
          <rPr>
            <b/>
            <sz val="8"/>
            <rFont val="Tahoma"/>
            <family val="2"/>
          </rPr>
          <t>JLG:</t>
        </r>
        <r>
          <rPr>
            <sz val="8"/>
            <rFont val="Tahoma"/>
            <family val="2"/>
          </rPr>
          <t xml:space="preserve">
496.30 de 1999
Club rocapina 121
Régul total bilan
-2131.53</t>
        </r>
      </text>
    </comment>
    <comment ref="F83" authorId="1">
      <text>
        <r>
          <rPr>
            <sz val="8"/>
            <rFont val="Tahoma"/>
            <family val="2"/>
          </rPr>
          <t xml:space="preserve">ADULTE =175*253 L
adol.      =115*304 L
</t>
        </r>
      </text>
    </comment>
    <comment ref="F87" authorId="1">
      <text>
        <r>
          <rPr>
            <sz val="8"/>
            <rFont val="Tahoma"/>
            <family val="2"/>
          </rPr>
          <t xml:space="preserve">130.661.19-regul passif
-    3.515.26
</t>
        </r>
      </text>
    </comment>
  </commentList>
</comments>
</file>

<file path=xl/sharedStrings.xml><?xml version="1.0" encoding="utf-8"?>
<sst xmlns="http://schemas.openxmlformats.org/spreadsheetml/2006/main" count="1119" uniqueCount="505">
  <si>
    <t>Comité régional corse de la F.F.E.S.S.M.</t>
  </si>
  <si>
    <t>EXERCICE</t>
  </si>
  <si>
    <t>BILAN</t>
  </si>
  <si>
    <t>ACTIF</t>
  </si>
  <si>
    <t xml:space="preserve"> clos le :</t>
  </si>
  <si>
    <t>( N - 1 ) clos le :</t>
  </si>
  <si>
    <t>31 / 12 / 98</t>
  </si>
  <si>
    <t>BRUT</t>
  </si>
  <si>
    <t>AMORTIS./PROVISION</t>
  </si>
  <si>
    <t>NET</t>
  </si>
  <si>
    <t>ACTIF IMMOBILISE</t>
  </si>
  <si>
    <t>Immobilisations financières</t>
  </si>
  <si>
    <t>Provision Commission Médic(dépôt)</t>
  </si>
  <si>
    <t>ACTIF CIRCULANT</t>
  </si>
  <si>
    <t>Stocks et en cours</t>
  </si>
  <si>
    <t>Stock fournitures</t>
  </si>
  <si>
    <t>Stock CMAS</t>
  </si>
  <si>
    <t>Créances d'exploitation</t>
  </si>
  <si>
    <t>Autres créances</t>
  </si>
  <si>
    <t>Commissions à recevoir</t>
  </si>
  <si>
    <t>Valeurs mobilières de placement</t>
  </si>
  <si>
    <t xml:space="preserve">Sicav : 3 ASSOCIA du 24/2/97   </t>
  </si>
  <si>
    <t>TOTAL</t>
  </si>
  <si>
    <t>TOTAL GENERAL (I + II)</t>
  </si>
  <si>
    <t>PASSIF</t>
  </si>
  <si>
    <t>CAPITAUX PROPRES</t>
  </si>
  <si>
    <t>Réserves</t>
  </si>
  <si>
    <t>Report à nouveau Exercices ANTERIEURS</t>
  </si>
  <si>
    <t>RESULTAT DE L'EXERCICE (Bénéfice ou Perte)</t>
  </si>
  <si>
    <t>(I)</t>
  </si>
  <si>
    <t>DETTES</t>
  </si>
  <si>
    <t>Autres Dettes</t>
  </si>
  <si>
    <t>Avoir des clubs (licences à rembourser)</t>
  </si>
  <si>
    <t>COMPTES DE REGULARISATION PASSIF</t>
  </si>
  <si>
    <t>Produits constatés d'avance</t>
  </si>
  <si>
    <t>(II)</t>
  </si>
  <si>
    <t>CONTROLE ACTIF - PASSIF</t>
  </si>
  <si>
    <t>COMPTE DE RESULTAT</t>
  </si>
  <si>
    <t>France</t>
  </si>
  <si>
    <t>PRODUITS D'EXPLOITATION</t>
  </si>
  <si>
    <t>Production vendue (services)</t>
  </si>
  <si>
    <t>Cotisations fédérales des clubs</t>
  </si>
  <si>
    <t>Cotisations régionales des clubs</t>
  </si>
  <si>
    <t>Cotisations départementales des clubs</t>
  </si>
  <si>
    <t>Vente des cartes CMAS et Esculase</t>
  </si>
  <si>
    <t>Vente fournitures fédérales</t>
  </si>
  <si>
    <t>Manifestations promotionnelles</t>
  </si>
  <si>
    <t>Organisation des C.D. et A.G.</t>
  </si>
  <si>
    <t>Secrétariat (ventes prestations)</t>
  </si>
  <si>
    <t>CHIFFRE D'AFFAIRES NET</t>
  </si>
  <si>
    <t xml:space="preserve">Subventions fédérales (Licences)    </t>
  </si>
  <si>
    <t>Subventions aux commissions régionales</t>
  </si>
  <si>
    <t>Autres produits Divers</t>
  </si>
  <si>
    <t>TOTAL (I)</t>
  </si>
  <si>
    <t>CHARGES D'EXPLOITATION</t>
  </si>
  <si>
    <t>Achats</t>
  </si>
  <si>
    <t>fournitures fédérale</t>
  </si>
  <si>
    <t>cartes CMAS et Esculase</t>
  </si>
  <si>
    <t xml:space="preserve">Variation de Stocks </t>
  </si>
  <si>
    <t>fournitures fédérales</t>
  </si>
  <si>
    <t>Autres Achats et Charges Externes</t>
  </si>
  <si>
    <t>Achat de (petit) mat. de bureau &amp; informat.</t>
  </si>
  <si>
    <t>Fournitures administratives</t>
  </si>
  <si>
    <t>Loyers</t>
  </si>
  <si>
    <t>Déplacements et frais de représentation</t>
  </si>
  <si>
    <t>P.t.t</t>
  </si>
  <si>
    <t>Téléphone</t>
  </si>
  <si>
    <t>Service bancaire</t>
  </si>
  <si>
    <t>Subventions</t>
  </si>
  <si>
    <t>Reversements aux comités départementaux</t>
  </si>
  <si>
    <t>Diverses charges de gestion courante</t>
  </si>
  <si>
    <t>Salaires et Traitements</t>
  </si>
  <si>
    <t>Charges</t>
  </si>
  <si>
    <t>TOTAL (II)</t>
  </si>
  <si>
    <t>RESULTAT D'EXPLOITATION (I-II)</t>
  </si>
  <si>
    <t>Secrétariat</t>
  </si>
  <si>
    <t>POSTE N°1</t>
  </si>
  <si>
    <t>POSTE N°2</t>
  </si>
  <si>
    <t>Cotisations fédérales Clubs</t>
  </si>
  <si>
    <t>Reversement cotisations Clubs</t>
  </si>
  <si>
    <t>Cotisations régionales clubs</t>
  </si>
  <si>
    <t>Recettes</t>
  </si>
  <si>
    <t>Dépenses</t>
  </si>
  <si>
    <t>Prévision</t>
  </si>
  <si>
    <t>Solde :</t>
  </si>
  <si>
    <t>POSTE N°3</t>
  </si>
  <si>
    <t>POSTE N°4</t>
  </si>
  <si>
    <t>Cotisations départementales clubs</t>
  </si>
  <si>
    <t xml:space="preserve">Subventions fédérales </t>
  </si>
  <si>
    <t>POSTE N°5</t>
  </si>
  <si>
    <t>POSTE N°6</t>
  </si>
  <si>
    <t>Opérations promotionnelles</t>
  </si>
  <si>
    <t>Mer en fête</t>
  </si>
  <si>
    <t>Salon nautique 98</t>
  </si>
  <si>
    <t>POSTE N°7</t>
  </si>
  <si>
    <t>POSTE N°8</t>
  </si>
  <si>
    <t>Cartes CMAS</t>
  </si>
  <si>
    <t>FNDS</t>
  </si>
  <si>
    <t>Collect Territoriale</t>
  </si>
  <si>
    <t>POSTE N°9</t>
  </si>
  <si>
    <t>Bourses MF1</t>
  </si>
  <si>
    <t>POSTE N°10</t>
  </si>
  <si>
    <t>Subventions aux commissions</t>
  </si>
  <si>
    <t>Fournitures</t>
  </si>
  <si>
    <t>Technique</t>
  </si>
  <si>
    <t>Archéo.</t>
  </si>
  <si>
    <t>Audio-visuel</t>
  </si>
  <si>
    <t>Médicale</t>
  </si>
  <si>
    <t>Nage en eau vive</t>
  </si>
  <si>
    <t>POSTE N°11</t>
  </si>
  <si>
    <t>Orientation</t>
  </si>
  <si>
    <t>Loyers et salaires</t>
  </si>
  <si>
    <t>Pêche ss marine</t>
  </si>
  <si>
    <t>Salaires</t>
  </si>
  <si>
    <t>POSTE N°16</t>
  </si>
  <si>
    <t>Cotis. Patronale</t>
  </si>
  <si>
    <t>Achat Matériel</t>
  </si>
  <si>
    <t>POSTE N°13</t>
  </si>
  <si>
    <t>Comité 2A</t>
  </si>
  <si>
    <t>Comité 2B</t>
  </si>
  <si>
    <t>POSTE N°14</t>
  </si>
  <si>
    <t>POSTE N°15</t>
  </si>
  <si>
    <t>Divers</t>
  </si>
  <si>
    <t>Déplacements</t>
  </si>
  <si>
    <t>Représentation</t>
  </si>
  <si>
    <t>POSTE N°12</t>
  </si>
  <si>
    <t xml:space="preserve">                                                           </t>
  </si>
  <si>
    <t>Frais</t>
  </si>
  <si>
    <t>Commissions</t>
  </si>
  <si>
    <t xml:space="preserve"> 4710 Lic. Adultes</t>
  </si>
  <si>
    <t xml:space="preserve"> 1098 Lic. Jeunes</t>
  </si>
  <si>
    <t>62 Clubs</t>
  </si>
  <si>
    <t>75 Clubs</t>
  </si>
  <si>
    <t>Clubs Salon 98</t>
  </si>
  <si>
    <t>Aquaboulevard</t>
  </si>
  <si>
    <t>Festimar</t>
  </si>
  <si>
    <t>Plongexplo</t>
  </si>
  <si>
    <t>Plan emploi sportif</t>
  </si>
  <si>
    <t>DRJS  Sport emploi</t>
  </si>
  <si>
    <t>CR NEV</t>
  </si>
  <si>
    <t>CN NEV</t>
  </si>
  <si>
    <t>PTT</t>
  </si>
  <si>
    <t>Facturation PTT</t>
  </si>
  <si>
    <t>Ordinateur</t>
  </si>
  <si>
    <t>Logiciel W98</t>
  </si>
  <si>
    <t>Meuble trésorier</t>
  </si>
  <si>
    <t>Meuble secrétariat</t>
  </si>
  <si>
    <t>Ecran ordinateur</t>
  </si>
  <si>
    <t>Achat FAX</t>
  </si>
  <si>
    <t>CREPS</t>
  </si>
  <si>
    <t>Creps</t>
  </si>
  <si>
    <t>Maeva+ACOMOS</t>
  </si>
  <si>
    <t>Cros 97/98/99</t>
  </si>
  <si>
    <t>Stage nitrox</t>
  </si>
  <si>
    <t>Stage form. TIV</t>
  </si>
  <si>
    <t>Frais BP</t>
  </si>
  <si>
    <t>ANPE Aide emploi</t>
  </si>
  <si>
    <t>Banque</t>
  </si>
  <si>
    <t>Remboursement</t>
  </si>
  <si>
    <t>Excédent versement : COMMISSIONS</t>
  </si>
  <si>
    <t>Charges à payer</t>
  </si>
  <si>
    <t>Compte d'exploitation détaillé</t>
  </si>
  <si>
    <t xml:space="preserve">Vente cartes CMAS </t>
  </si>
  <si>
    <t>Revers. = 37 X 500</t>
  </si>
  <si>
    <t>Collectivité terr.</t>
  </si>
  <si>
    <t>Diren</t>
  </si>
  <si>
    <t>Société générale</t>
  </si>
  <si>
    <t>Biologie</t>
  </si>
  <si>
    <t>Salaires Reg 98</t>
  </si>
  <si>
    <t>Huissier</t>
  </si>
  <si>
    <t>URSSAF ???</t>
  </si>
  <si>
    <t>Entretien</t>
  </si>
  <si>
    <t>Etat des subventions régionales aux commissions</t>
  </si>
  <si>
    <t>SOLDE</t>
  </si>
  <si>
    <t xml:space="preserve">Montant </t>
  </si>
  <si>
    <t>solde</t>
  </si>
  <si>
    <t>1er</t>
  </si>
  <si>
    <t>RESTE</t>
  </si>
  <si>
    <t>2EME</t>
  </si>
  <si>
    <t>reste</t>
  </si>
  <si>
    <t>3ème</t>
  </si>
  <si>
    <t>subentions</t>
  </si>
  <si>
    <t>1998</t>
  </si>
  <si>
    <t xml:space="preserve"> attribué</t>
  </si>
  <si>
    <t>à verser</t>
  </si>
  <si>
    <t>versement</t>
  </si>
  <si>
    <t>VERSEMENT</t>
  </si>
  <si>
    <t>Solde 1999</t>
  </si>
  <si>
    <t>dépenses 99</t>
  </si>
  <si>
    <t>en 1999</t>
  </si>
  <si>
    <t>en banque</t>
  </si>
  <si>
    <t>chq1427900</t>
  </si>
  <si>
    <t>Provision sur le compte de la commission médicale de 18 000 F.</t>
  </si>
  <si>
    <t>chq1427877</t>
  </si>
  <si>
    <t>chq 1427896</t>
  </si>
  <si>
    <t>Pêche</t>
  </si>
  <si>
    <t>N.E.V.</t>
  </si>
  <si>
    <t>chq1427879</t>
  </si>
  <si>
    <t>Archéologie</t>
  </si>
  <si>
    <t>Juridique</t>
  </si>
  <si>
    <t>Totaux</t>
  </si>
  <si>
    <t xml:space="preserve"> </t>
  </si>
  <si>
    <t>ECART</t>
  </si>
  <si>
    <t>totaux produits</t>
  </si>
  <si>
    <t>totaux charges</t>
  </si>
  <si>
    <t>Disponible</t>
  </si>
  <si>
    <t>Dettes à</t>
  </si>
  <si>
    <t>et réalisable</t>
  </si>
  <si>
    <t>court terme</t>
  </si>
  <si>
    <t>TRESORERIE</t>
  </si>
  <si>
    <t>Avoir fédéral à recevoir</t>
  </si>
  <si>
    <t>31 / 12 / 00</t>
  </si>
  <si>
    <t>voir banques</t>
  </si>
  <si>
    <t>BANQUES</t>
  </si>
  <si>
    <t>COMITE</t>
  </si>
  <si>
    <t>Pêche Apnée</t>
  </si>
  <si>
    <t>Nage eaux  vives</t>
  </si>
  <si>
    <t>Audiovisuel</t>
  </si>
  <si>
    <t>31 / 12 /00</t>
  </si>
  <si>
    <t>COMPTES DE REGULARISATION  actif</t>
  </si>
  <si>
    <t>charges règlées d'avance</t>
  </si>
  <si>
    <t>Report à nouveau (2000)</t>
  </si>
  <si>
    <t>CAISSE</t>
  </si>
  <si>
    <t>Subvention d'aide aux salaires- ANPE</t>
  </si>
  <si>
    <t>*</t>
  </si>
  <si>
    <t xml:space="preserve">Avoir fédéral </t>
  </si>
  <si>
    <t>(Au 31/12/00 = 65.020.98)</t>
  </si>
  <si>
    <t>Excéd. Versem. : COMMISSIONS (voir banques)</t>
  </si>
  <si>
    <t>ok. Jlg</t>
  </si>
  <si>
    <t>ok   jlg</t>
  </si>
  <si>
    <t>CHQ</t>
  </si>
  <si>
    <t>Acquaviva</t>
  </si>
  <si>
    <t>U LEVANTE</t>
  </si>
  <si>
    <t>GFCOA</t>
  </si>
  <si>
    <t>LEGION</t>
  </si>
  <si>
    <t>Date</t>
  </si>
  <si>
    <t>Mode</t>
  </si>
  <si>
    <t>Désignation</t>
  </si>
  <si>
    <t>N° Pièce</t>
  </si>
  <si>
    <t>CHEQUES NON ENCAISSES /2000</t>
  </si>
  <si>
    <t>CHEQUES NON DEBITES EN 2000</t>
  </si>
  <si>
    <t>CHEQUES NON DEBITES S/1999</t>
  </si>
  <si>
    <t>TOTAL BILAN</t>
  </si>
  <si>
    <t>SOLDE A LA BANQUE</t>
  </si>
  <si>
    <t>SQUALE</t>
  </si>
  <si>
    <t>X</t>
  </si>
  <si>
    <t>BELUGA</t>
  </si>
  <si>
    <t>HIPPOCAMPE</t>
  </si>
  <si>
    <t>ESP</t>
  </si>
  <si>
    <t>CAMPOMORO PLONGEE</t>
  </si>
  <si>
    <t>SUD CORSICA LOISIRS</t>
  </si>
  <si>
    <t>1 &amp; 18 &amp; 32</t>
  </si>
  <si>
    <t xml:space="preserve">CABOCHARD </t>
  </si>
  <si>
    <t>STARESO</t>
  </si>
  <si>
    <t>GENERATION BLEUE</t>
  </si>
  <si>
    <t>A L ' EAU PLONGEE</t>
  </si>
  <si>
    <t>PORTO POLLO ENTREPRISE</t>
  </si>
  <si>
    <t>E RAGNOLE</t>
  </si>
  <si>
    <t>CITADELLE</t>
  </si>
  <si>
    <t xml:space="preserve">CSA </t>
  </si>
  <si>
    <t>NEPTUNE</t>
  </si>
  <si>
    <t>OCTOPUS</t>
  </si>
  <si>
    <t>N°enr.</t>
  </si>
  <si>
    <t>(N -1) clos le :</t>
  </si>
  <si>
    <t>BENEFICE/ PERTE</t>
  </si>
  <si>
    <t>COMITE REGIONAL CORSE DE LA F.F.E.S.S.M</t>
  </si>
  <si>
    <t>Client à encaisser  : 1</t>
  </si>
  <si>
    <t>Règlements CLUBS 2002</t>
  </si>
  <si>
    <t>Subventions diverses (15000+4200)</t>
  </si>
  <si>
    <t>Remboursement de déplacement Trésorier A</t>
  </si>
  <si>
    <t xml:space="preserve"> trop deduit</t>
  </si>
  <si>
    <t xml:space="preserve">perte s/ exe. Ant.: écart AV. Club  </t>
  </si>
  <si>
    <t>Profits s/ exer. Ant.- impayé non prévu</t>
  </si>
  <si>
    <t>31 / 12 / 0 1</t>
  </si>
  <si>
    <t>31 / 12 /0 1</t>
  </si>
  <si>
    <t>Subventions diverses</t>
  </si>
  <si>
    <t>Règlements CLUBS 200 3</t>
  </si>
  <si>
    <t>COMPTE SUR LIVRET</t>
  </si>
  <si>
    <t>Report à nouveau (2001)</t>
  </si>
  <si>
    <t>(Au 31/12/02 =            )</t>
  </si>
  <si>
    <t xml:space="preserve">Provision </t>
  </si>
  <si>
    <t>exercice 2001en euros</t>
  </si>
  <si>
    <t>EUROS 2001</t>
  </si>
  <si>
    <t>Produits constatés d'avance 2003</t>
  </si>
  <si>
    <t>Profits s/ exer. Ant.-régul.Enct.avance</t>
  </si>
  <si>
    <t>31 / 12 /02</t>
  </si>
  <si>
    <t>31 / 12 /01</t>
  </si>
  <si>
    <t>Loyers et charges locatives</t>
  </si>
  <si>
    <t>Entretien &amp; Réparation</t>
  </si>
  <si>
    <t>COMITE REGIONAL CORSE de la FFESSM</t>
  </si>
  <si>
    <r>
      <t xml:space="preserve">Achat de (petit) matériel </t>
    </r>
    <r>
      <rPr>
        <u val="single"/>
        <sz val="10"/>
        <rFont val="Times New Roman"/>
        <family val="1"/>
      </rPr>
      <t>Commissions</t>
    </r>
  </si>
  <si>
    <r>
      <t xml:space="preserve">Fournitures administratives </t>
    </r>
    <r>
      <rPr>
        <u val="single"/>
        <sz val="10"/>
        <rFont val="Times New Roman"/>
        <family val="1"/>
      </rPr>
      <t>Commissions</t>
    </r>
  </si>
  <si>
    <r>
      <t xml:space="preserve">Entretien &amp; Réparation </t>
    </r>
    <r>
      <rPr>
        <u val="single"/>
        <sz val="10"/>
        <rFont val="Times New Roman"/>
        <family val="1"/>
      </rPr>
      <t>Commissions</t>
    </r>
  </si>
  <si>
    <r>
      <t xml:space="preserve">Loyers et charges locatives </t>
    </r>
    <r>
      <rPr>
        <u val="single"/>
        <sz val="10"/>
        <rFont val="Times New Roman"/>
        <family val="1"/>
      </rPr>
      <t>Commissions</t>
    </r>
  </si>
  <si>
    <t>Locations matériel, voitures ,…</t>
  </si>
  <si>
    <t>Foires et Salons</t>
  </si>
  <si>
    <t xml:space="preserve">Déplacements </t>
  </si>
  <si>
    <r>
      <t xml:space="preserve">Déplacements </t>
    </r>
    <r>
      <rPr>
        <u val="single"/>
        <sz val="10"/>
        <rFont val="Times New Roman"/>
        <family val="1"/>
      </rPr>
      <t>Commissions</t>
    </r>
  </si>
  <si>
    <r>
      <t xml:space="preserve">Missions et réceptions </t>
    </r>
    <r>
      <rPr>
        <u val="single"/>
        <sz val="10"/>
        <rFont val="Times New Roman"/>
        <family val="1"/>
      </rPr>
      <t>Commissions</t>
    </r>
  </si>
  <si>
    <t>P.t.t -Affranchissements</t>
  </si>
  <si>
    <r>
      <t xml:space="preserve">P.t.t -Affranchissements </t>
    </r>
    <r>
      <rPr>
        <u val="single"/>
        <sz val="10"/>
        <rFont val="Times New Roman"/>
        <family val="1"/>
      </rPr>
      <t>Commissions</t>
    </r>
  </si>
  <si>
    <t>Téléphone/internet</t>
  </si>
  <si>
    <r>
      <t>Téléphone / internet -</t>
    </r>
    <r>
      <rPr>
        <u val="single"/>
        <sz val="10"/>
        <rFont val="Times New Roman"/>
        <family val="1"/>
      </rPr>
      <t>Commissions</t>
    </r>
  </si>
  <si>
    <r>
      <t xml:space="preserve">Service bancaire </t>
    </r>
    <r>
      <rPr>
        <u val="single"/>
        <sz val="10"/>
        <rFont val="Times New Roman"/>
        <family val="1"/>
      </rPr>
      <t>Commissions</t>
    </r>
  </si>
  <si>
    <r>
      <t xml:space="preserve">Indemnités cadres techniques </t>
    </r>
    <r>
      <rPr>
        <u val="single"/>
        <sz val="10"/>
        <rFont val="Times New Roman"/>
        <family val="1"/>
      </rPr>
      <t>Commissions</t>
    </r>
  </si>
  <si>
    <t xml:space="preserve">Salaires </t>
  </si>
  <si>
    <r>
      <t xml:space="preserve">Cadeaux -publicité-propagande- </t>
    </r>
    <r>
      <rPr>
        <u val="single"/>
        <sz val="10"/>
        <rFont val="Times New Roman"/>
        <family val="1"/>
      </rPr>
      <t>Commissions</t>
    </r>
  </si>
  <si>
    <r>
      <t xml:space="preserve">EDF - </t>
    </r>
    <r>
      <rPr>
        <u val="single"/>
        <sz val="10"/>
        <rFont val="Times New Roman"/>
        <family val="1"/>
      </rPr>
      <t>Commissions</t>
    </r>
  </si>
  <si>
    <t xml:space="preserve">EDF - </t>
  </si>
  <si>
    <r>
      <t xml:space="preserve">Hébergements </t>
    </r>
    <r>
      <rPr>
        <u val="single"/>
        <sz val="10"/>
        <rFont val="Times New Roman"/>
        <family val="1"/>
      </rPr>
      <t>Commissions</t>
    </r>
  </si>
  <si>
    <t>voir charges</t>
  </si>
  <si>
    <t>Reversements au Comite 2  A</t>
  </si>
  <si>
    <t>Reversements au Comite 2  B</t>
  </si>
  <si>
    <t>Reversements des cotisations</t>
  </si>
  <si>
    <r>
      <t xml:space="preserve">Carburants - </t>
    </r>
    <r>
      <rPr>
        <u val="single"/>
        <sz val="10"/>
        <rFont val="Times New Roman"/>
        <family val="1"/>
      </rPr>
      <t>Commissions</t>
    </r>
  </si>
  <si>
    <r>
      <t xml:space="preserve">Frais de stages - </t>
    </r>
    <r>
      <rPr>
        <u val="single"/>
        <sz val="10"/>
        <rFont val="Times New Roman"/>
        <family val="1"/>
      </rPr>
      <t>Commissions</t>
    </r>
  </si>
  <si>
    <t>DEPENSES - RECETTES DES COMMISSIONS</t>
  </si>
  <si>
    <t>DEPENSES</t>
  </si>
  <si>
    <t>RECETTES</t>
  </si>
  <si>
    <t>Partenariat Laboratoire</t>
  </si>
  <si>
    <t>MEDICAL</t>
  </si>
  <si>
    <t>Comité 2A pour "tong-chaussette"</t>
  </si>
  <si>
    <t>Comité 2B pour "tong-chaussette"</t>
  </si>
  <si>
    <t>Sponsor</t>
  </si>
  <si>
    <t>Participations concurents</t>
  </si>
  <si>
    <t>Subvention CTC pour "tong-chaussette"</t>
  </si>
  <si>
    <t>N E V</t>
  </si>
  <si>
    <t>Comité départemental 2B</t>
  </si>
  <si>
    <t>Participation candidats</t>
  </si>
  <si>
    <t>FINANCEMENT PAR LE COMITE</t>
  </si>
  <si>
    <t>TECHNIQUE</t>
  </si>
  <si>
    <t>Ecart</t>
  </si>
  <si>
    <t>Solde bancaire au 31/12</t>
  </si>
  <si>
    <t>BIOLOGIE</t>
  </si>
  <si>
    <t>CHASSE S M</t>
  </si>
  <si>
    <t xml:space="preserve">N E V </t>
  </si>
  <si>
    <t>ARCHEO</t>
  </si>
  <si>
    <r>
      <t>Médecine du travail-</t>
    </r>
    <r>
      <rPr>
        <u val="single"/>
        <sz val="10"/>
        <rFont val="Times New Roman"/>
        <family val="1"/>
      </rPr>
      <t>commissions</t>
    </r>
  </si>
  <si>
    <t>AUDIO</t>
  </si>
  <si>
    <t>APNEE</t>
  </si>
  <si>
    <t>OK</t>
  </si>
  <si>
    <r>
      <t xml:space="preserve">Vente cartes CMAS </t>
    </r>
    <r>
      <rPr>
        <u val="single"/>
        <sz val="10"/>
        <rFont val="Times New Roman"/>
        <family val="1"/>
      </rPr>
      <t>:Commissions</t>
    </r>
  </si>
  <si>
    <r>
      <t>Remboursement de déplacement</t>
    </r>
    <r>
      <rPr>
        <u val="single"/>
        <sz val="10"/>
        <rFont val="Times New Roman"/>
        <family val="1"/>
      </rPr>
      <t xml:space="preserve"> Commissions</t>
    </r>
  </si>
  <si>
    <t>Opération caulerpa</t>
  </si>
  <si>
    <t>cartes CMAS et Esculase - commissions</t>
  </si>
  <si>
    <t>EDF - Commissions</t>
  </si>
  <si>
    <t>Achat de (petit) matériel Commissions</t>
  </si>
  <si>
    <t>Fournitures administratives Commissions</t>
  </si>
  <si>
    <t>Loyers et charges locatives Commissions</t>
  </si>
  <si>
    <t>Locations matériel, voitures, Comissions</t>
  </si>
  <si>
    <t>Entretien &amp; Réparation Commissions</t>
  </si>
  <si>
    <t>Organisation des C.D. et A.G. Commissions</t>
  </si>
  <si>
    <t>Cadeaux -publicité-propagande- Commissions</t>
  </si>
  <si>
    <t>Frais techniques - Comissions (photos)</t>
  </si>
  <si>
    <t>Déplacements Commissions</t>
  </si>
  <si>
    <t>Hébergements Commissions</t>
  </si>
  <si>
    <t>Missions et réceptions Commissions</t>
  </si>
  <si>
    <t>P.t.t -Affranchissements Commissions</t>
  </si>
  <si>
    <t>Téléphone / internet -Commissions</t>
  </si>
  <si>
    <t>Service bancaire Commissions</t>
  </si>
  <si>
    <t>Frais de stages - Commissions</t>
  </si>
  <si>
    <t>Diver : formation - Commissions</t>
  </si>
  <si>
    <t>Subventions aux Commissions régionales</t>
  </si>
  <si>
    <t>Autres dépenses diverse - Commissions</t>
  </si>
  <si>
    <t>Carburants - Commissions</t>
  </si>
  <si>
    <t>Indemnités cadres techniques Commissions</t>
  </si>
  <si>
    <t>Médecine du travail-commissions</t>
  </si>
  <si>
    <r>
      <t>documentation -</t>
    </r>
    <r>
      <rPr>
        <u val="single"/>
        <sz val="10"/>
        <rFont val="Times New Roman"/>
        <family val="1"/>
      </rPr>
      <t xml:space="preserve"> Commissions</t>
    </r>
  </si>
  <si>
    <r>
      <t xml:space="preserve">Réunions des </t>
    </r>
    <r>
      <rPr>
        <u val="single"/>
        <sz val="10"/>
        <rFont val="Times New Roman"/>
        <family val="1"/>
      </rPr>
      <t>Commissions</t>
    </r>
  </si>
  <si>
    <r>
      <t>Abonnement-Documentation-</t>
    </r>
    <r>
      <rPr>
        <u val="single"/>
        <sz val="10"/>
        <rFont val="Times New Roman"/>
        <family val="1"/>
      </rPr>
      <t>Commissions</t>
    </r>
  </si>
  <si>
    <r>
      <t>Réunions des -</t>
    </r>
    <r>
      <rPr>
        <u val="single"/>
        <sz val="10"/>
        <rFont val="Times New Roman"/>
        <family val="1"/>
      </rPr>
      <t xml:space="preserve"> Commissions</t>
    </r>
  </si>
  <si>
    <t>nap</t>
  </si>
  <si>
    <t>J,LUC</t>
  </si>
  <si>
    <r>
      <t xml:space="preserve">fournitures fédérale </t>
    </r>
    <r>
      <rPr>
        <u val="single"/>
        <sz val="10"/>
        <rFont val="Times New Roman"/>
        <family val="1"/>
      </rPr>
      <t>Commissions</t>
    </r>
  </si>
  <si>
    <t xml:space="preserve">Carburants - </t>
  </si>
  <si>
    <t xml:space="preserve">Remboursement de déplacement/location </t>
  </si>
  <si>
    <t>Organisation des C.D. et A.G./réunions</t>
  </si>
  <si>
    <t>CLUBS à encaisser  :</t>
  </si>
  <si>
    <t>perte s/ exe. Ant.</t>
  </si>
  <si>
    <t>CLUBS à encaisser</t>
  </si>
  <si>
    <t>Abonnement-Documentation</t>
  </si>
  <si>
    <t>Diverses recettes des commissions</t>
  </si>
  <si>
    <r>
      <t xml:space="preserve">Foires et Salons </t>
    </r>
    <r>
      <rPr>
        <u val="single"/>
        <sz val="10"/>
        <rFont val="Times New Roman"/>
        <family val="1"/>
      </rPr>
      <t>Commissions</t>
    </r>
  </si>
  <si>
    <t>clubs : encaissement N+1</t>
  </si>
  <si>
    <t>Vente des cartes CMAS</t>
  </si>
  <si>
    <t>Ecart chèque impayé</t>
  </si>
  <si>
    <t>Autres dépenses diverses + AXA Assurance dirigeant</t>
  </si>
  <si>
    <r>
      <t xml:space="preserve">cartes CMAS  - </t>
    </r>
    <r>
      <rPr>
        <u val="single"/>
        <sz val="10"/>
        <rFont val="Times New Roman"/>
        <family val="1"/>
      </rPr>
      <t>commissions</t>
    </r>
  </si>
  <si>
    <t xml:space="preserve">cartes CMAS </t>
  </si>
  <si>
    <t>04 20 00 143</t>
  </si>
  <si>
    <t>GSC</t>
  </si>
  <si>
    <t>04 20 00150</t>
  </si>
  <si>
    <t>CALVI PLONGEE</t>
  </si>
  <si>
    <t>TOTAL -2008-</t>
  </si>
  <si>
    <t>SANTA MANZA</t>
  </si>
  <si>
    <t>CORAIL BLEU</t>
  </si>
  <si>
    <t>TOTAL - 2010 -</t>
  </si>
  <si>
    <t xml:space="preserve">Compte placement </t>
  </si>
  <si>
    <t>produits financiers profits exceptionnels</t>
  </si>
  <si>
    <t>ristournes  codep</t>
  </si>
  <si>
    <t>Profits s/ exer. Ant.div club</t>
  </si>
  <si>
    <t>Subventions diverses ATC  1 er ver conv collec</t>
  </si>
  <si>
    <t>Manifestations promotionnelles stand sca</t>
  </si>
  <si>
    <t>Autres créances CNDS/ CTC</t>
  </si>
  <si>
    <t>Apnée</t>
  </si>
  <si>
    <t>Nage en eaux vives</t>
  </si>
  <si>
    <t>actif =</t>
  </si>
  <si>
    <t>passif  =</t>
  </si>
  <si>
    <t>Subventions act/col  régionales</t>
  </si>
  <si>
    <t xml:space="preserve">virement compte placement </t>
  </si>
  <si>
    <t xml:space="preserve">Cotisations CROSS </t>
  </si>
  <si>
    <r>
      <t xml:space="preserve">Frais techniques - </t>
    </r>
    <r>
      <rPr>
        <u val="single"/>
        <sz val="10"/>
        <rFont val="Times New Roman"/>
        <family val="1"/>
      </rPr>
      <t>Comissions apnee</t>
    </r>
  </si>
  <si>
    <t>Report à nouveau</t>
  </si>
  <si>
    <t>ristournes codep</t>
  </si>
  <si>
    <t xml:space="preserve">Subventions CNDS 2015   </t>
  </si>
  <si>
    <t>Subventions diverses /CHAMP ACQUAVIVA</t>
  </si>
  <si>
    <t>Diverses rec</t>
  </si>
  <si>
    <r>
      <t xml:space="preserve">frais competitions - </t>
    </r>
    <r>
      <rPr>
        <u val="single"/>
        <sz val="10"/>
        <rFont val="Times New Roman"/>
        <family val="1"/>
      </rPr>
      <t>Commissions</t>
    </r>
  </si>
  <si>
    <r>
      <t xml:space="preserve">achat  matériel </t>
    </r>
    <r>
      <rPr>
        <u val="single"/>
        <sz val="10"/>
        <rFont val="Times New Roman"/>
        <family val="1"/>
      </rPr>
      <t>Comissions</t>
    </r>
  </si>
  <si>
    <t>Produits constatés d'avance  "Alien"</t>
  </si>
  <si>
    <t xml:space="preserve">subv  ctc </t>
  </si>
  <si>
    <t>dettes des clubs au 31/12/2016</t>
  </si>
  <si>
    <t>SUB EVASION</t>
  </si>
  <si>
    <t>BARAKOUDA</t>
  </si>
  <si>
    <t>TOTAL - 2014</t>
  </si>
  <si>
    <t>2015/2016</t>
  </si>
  <si>
    <t>TOTAL - 2015/2016</t>
  </si>
  <si>
    <t>TRESORERIE au 31/12/2016</t>
  </si>
  <si>
    <t>Subventions diverses CTC CHAMPIO France 2015</t>
  </si>
  <si>
    <t>TOTAL REALISABLE ET DISPONIBLE AU 31/12/2016</t>
  </si>
  <si>
    <t>factures ffessm/2016</t>
  </si>
  <si>
    <t>CNDS 2017</t>
  </si>
  <si>
    <t>VENTES</t>
  </si>
  <si>
    <t>ACHATS</t>
  </si>
  <si>
    <r>
      <t>Cadeaux - Déces -publicité-</t>
    </r>
    <r>
      <rPr>
        <sz val="8"/>
        <rFont val="Times New Roman"/>
        <family val="1"/>
      </rPr>
      <t>CABINET DUNAC</t>
    </r>
  </si>
  <si>
    <t>Représentation RESEAU ALIEN</t>
  </si>
  <si>
    <t>17495.31</t>
  </si>
  <si>
    <t>19600.56</t>
  </si>
  <si>
    <t>18426.27</t>
  </si>
  <si>
    <t>0.59</t>
  </si>
  <si>
    <t>614.18</t>
  </si>
  <si>
    <t>559.52</t>
  </si>
  <si>
    <t>1174.29</t>
  </si>
  <si>
    <t>67978.41</t>
  </si>
  <si>
    <t>1154.84</t>
  </si>
  <si>
    <t>15894.37</t>
  </si>
  <si>
    <t>factures ffessmavril/mai/juin/juil/aout/sept/oct/nov/dec</t>
  </si>
  <si>
    <t>8667.56</t>
  </si>
  <si>
    <t>Remb salon 2012 ATC</t>
  </si>
  <si>
    <t>3422.09</t>
  </si>
  <si>
    <t>313.25</t>
  </si>
  <si>
    <t>1697.83</t>
  </si>
  <si>
    <t>12696.48</t>
  </si>
  <si>
    <t>Réalisation Dépliants/Propagande GAP/CODE</t>
  </si>
  <si>
    <t>2816.45</t>
  </si>
  <si>
    <t>381.50</t>
  </si>
  <si>
    <t>449.41</t>
  </si>
  <si>
    <t>731.77</t>
  </si>
  <si>
    <t>837.16</t>
  </si>
  <si>
    <t>862.67</t>
  </si>
  <si>
    <t>1294.45</t>
  </si>
  <si>
    <t>Frais représentation /mer en fete/natura 200/RE CONTROLES</t>
  </si>
  <si>
    <t>1201.86</t>
  </si>
  <si>
    <t>1267.31</t>
  </si>
  <si>
    <t>6244.50</t>
  </si>
  <si>
    <t>1069.93</t>
  </si>
  <si>
    <t>241.55</t>
  </si>
  <si>
    <t>ACOMPTE RESEAU ALIEN</t>
  </si>
  <si>
    <t>52430.24</t>
  </si>
  <si>
    <t>Subventions fédérales  licences</t>
  </si>
  <si>
    <t>43631.17</t>
  </si>
  <si>
    <t>153.37</t>
  </si>
  <si>
    <t>43 631.17</t>
  </si>
  <si>
    <t>2021.67</t>
  </si>
  <si>
    <t>40540.48</t>
  </si>
  <si>
    <t>67 978.41</t>
  </si>
  <si>
    <t>11 675.94</t>
  </si>
  <si>
    <t>RISTOURNES CODEP 2A+2B</t>
  </si>
  <si>
    <t>55 049.18</t>
  </si>
  <si>
    <t>72 002.98</t>
  </si>
  <si>
    <t>55049.18</t>
  </si>
  <si>
    <t>-34 003.01</t>
  </si>
  <si>
    <t>-16 953.80</t>
  </si>
  <si>
    <t>6 033.80</t>
  </si>
  <si>
    <t>6033.80</t>
  </si>
  <si>
    <t>-34 156.01</t>
  </si>
  <si>
    <t>88 609.88</t>
  </si>
  <si>
    <t>122 765.89</t>
  </si>
  <si>
    <t>59744.67</t>
  </si>
  <si>
    <t>1023.49</t>
  </si>
  <si>
    <t>821.99</t>
  </si>
  <si>
    <t>5654.84</t>
  </si>
  <si>
    <t>909.65</t>
  </si>
  <si>
    <t>48 755.90</t>
  </si>
  <si>
    <t>Licences ADULTE</t>
  </si>
  <si>
    <t>Licences JEUNE</t>
  </si>
  <si>
    <t>Licences ENFANT</t>
  </si>
  <si>
    <t>AVANCE SITE INT</t>
  </si>
  <si>
    <t>COMPTE COMMISSION</t>
  </si>
  <si>
    <t>acompte réseau alien</t>
  </si>
  <si>
    <t>Solde réseau alien</t>
  </si>
  <si>
    <t>Hébergements - Repas -</t>
  </si>
  <si>
    <t>Acompte site internet réseau ALIEN</t>
  </si>
  <si>
    <t>Remboursement dette ATC</t>
  </si>
  <si>
    <t>13 100.67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</si>
</sst>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.0"/>
    <numFmt numFmtId="173" formatCode="_-* #,##0.0\ _F_-;\-* #,##0.0\ _F_-;_-* &quot;-&quot;??\ _F_-;_-@_-"/>
    <numFmt numFmtId="174" formatCode="_-* #,##0\ _F_-;\-* #,##0\ _F_-;_-* &quot;-&quot;??\ _F_-;_-@_-"/>
    <numFmt numFmtId="175" formatCode="0.000"/>
    <numFmt numFmtId="176" formatCode="#,##0.00\ &quot;F&quot;"/>
    <numFmt numFmtId="177" formatCode="#,##0.00_ ;\-#,##0.00\ "/>
    <numFmt numFmtId="178" formatCode="#,##0.0000000000"/>
    <numFmt numFmtId="179" formatCode="#,##0.000000000"/>
    <numFmt numFmtId="180" formatCode="#,##0.00000000"/>
    <numFmt numFmtId="181" formatCode="#,##0.0000000"/>
    <numFmt numFmtId="182" formatCode="0.0"/>
    <numFmt numFmtId="183" formatCode="#,##0.000"/>
    <numFmt numFmtId="184" formatCode="#,##0.0000"/>
    <numFmt numFmtId="185" formatCode="0.0000"/>
    <numFmt numFmtId="186" formatCode="0.00000"/>
    <numFmt numFmtId="187" formatCode="#,##0.00\ _€"/>
    <numFmt numFmtId="188" formatCode="#,##0.0\ _€"/>
    <numFmt numFmtId="189" formatCode="#,##0\ _€"/>
    <numFmt numFmtId="190" formatCode="_-* #,##0.000\ _F_-;\-* #,##0.000\ _F_-;_-* &quot;-&quot;??\ _F_-;_-@_-"/>
    <numFmt numFmtId="191" formatCode="_-* #,##0.0000\ _F_-;\-* #,##0.0000\ _F_-;_-* &quot;-&quot;??\ _F_-;_-@_-"/>
    <numFmt numFmtId="192" formatCode="_-* #,##0.0\ &quot;F&quot;_-;\-* #,##0.0\ &quot;F&quot;_-;_-* &quot;-&quot;??\ &quot;F&quot;_-;_-@_-"/>
    <numFmt numFmtId="193" formatCode="_-* #,##0\ &quot;F&quot;_-;\-* #,##0\ &quot;F&quot;_-;_-* &quot;-&quot;??\ &quot;F&quot;_-;_-@_-"/>
    <numFmt numFmtId="194" formatCode="_-* #,##0.00\ [$€]_-;\-* #,##0.00\ [$€]_-;_-* &quot;-&quot;??\ [$€]_-;_-@_-"/>
    <numFmt numFmtId="195" formatCode="[$-40C]dddd\ d\ mmmm\ yyyy"/>
    <numFmt numFmtId="196" formatCode="#,##0.00\ &quot;€&quot;"/>
    <numFmt numFmtId="197" formatCode="&quot;Vrai&quot;;&quot;Vrai&quot;;&quot;Faux&quot;"/>
    <numFmt numFmtId="198" formatCode="&quot;Actif&quot;;&quot;Actif&quot;;&quot;Inactif&quot;"/>
    <numFmt numFmtId="199" formatCode="[$€-2]\ #,##0.00_);[Red]\([$€-2]\ #,##0.00\)"/>
  </numFmts>
  <fonts count="1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6"/>
      <name val="Arial"/>
      <family val="2"/>
    </font>
    <font>
      <sz val="6"/>
      <name val="Arial"/>
      <family val="2"/>
    </font>
    <font>
      <i/>
      <sz val="6"/>
      <name val="Arial"/>
      <family val="2"/>
    </font>
    <font>
      <sz val="20"/>
      <name val="Signature"/>
      <family val="0"/>
    </font>
    <font>
      <b/>
      <sz val="20"/>
      <name val="Signature"/>
      <family val="0"/>
    </font>
    <font>
      <sz val="10"/>
      <name val="Times New Roman"/>
      <family val="1"/>
    </font>
    <font>
      <b/>
      <sz val="1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b/>
      <sz val="20"/>
      <name val="Standout"/>
      <family val="0"/>
    </font>
    <font>
      <sz val="6"/>
      <color indexed="8"/>
      <name val="Arial"/>
      <family val="2"/>
    </font>
    <font>
      <sz val="10"/>
      <color indexed="8"/>
      <name val="Arial"/>
      <family val="2"/>
    </font>
    <font>
      <b/>
      <sz val="7"/>
      <name val="Arial"/>
      <family val="2"/>
    </font>
    <font>
      <sz val="16"/>
      <name val="Boulder"/>
      <family val="0"/>
    </font>
    <font>
      <sz val="7"/>
      <name val="Arial"/>
      <family val="2"/>
    </font>
    <font>
      <b/>
      <sz val="9"/>
      <color indexed="8"/>
      <name val="Arial"/>
      <family val="2"/>
    </font>
    <font>
      <b/>
      <i/>
      <sz val="8"/>
      <name val="Arial"/>
      <family val="2"/>
    </font>
    <font>
      <b/>
      <u val="single"/>
      <sz val="7"/>
      <color indexed="8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b/>
      <i/>
      <sz val="7"/>
      <name val="Arial"/>
      <family val="2"/>
    </font>
    <font>
      <i/>
      <sz val="9"/>
      <color indexed="8"/>
      <name val="Arial"/>
      <family val="2"/>
    </font>
    <font>
      <i/>
      <sz val="8"/>
      <name val="Arial"/>
      <family val="2"/>
    </font>
    <font>
      <b/>
      <i/>
      <sz val="8"/>
      <color indexed="10"/>
      <name val="Arial"/>
      <family val="2"/>
    </font>
    <font>
      <i/>
      <sz val="8"/>
      <color indexed="10"/>
      <name val="Arial"/>
      <family val="2"/>
    </font>
    <font>
      <i/>
      <sz val="7"/>
      <color indexed="10"/>
      <name val="Arial"/>
      <family val="2"/>
    </font>
    <font>
      <b/>
      <sz val="8"/>
      <color indexed="10"/>
      <name val="Arial"/>
      <family val="2"/>
    </font>
    <font>
      <i/>
      <sz val="7"/>
      <name val="Arial"/>
      <family val="2"/>
    </font>
    <font>
      <b/>
      <i/>
      <sz val="9"/>
      <name val="Arial"/>
      <family val="2"/>
    </font>
    <font>
      <sz val="8"/>
      <color indexed="50"/>
      <name val="Boulder"/>
      <family val="0"/>
    </font>
    <font>
      <b/>
      <i/>
      <sz val="9"/>
      <color indexed="8"/>
      <name val="Arial"/>
      <family val="2"/>
    </font>
    <font>
      <b/>
      <i/>
      <sz val="7"/>
      <color indexed="8"/>
      <name val="Arial"/>
      <family val="2"/>
    </font>
    <font>
      <i/>
      <sz val="8"/>
      <color indexed="8"/>
      <name val="Arial"/>
      <family val="2"/>
    </font>
    <font>
      <sz val="9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12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8"/>
      <color indexed="17"/>
      <name val="MS Sans Serif"/>
      <family val="2"/>
    </font>
    <font>
      <sz val="8"/>
      <color indexed="10"/>
      <name val="MS Sans Serif"/>
      <family val="2"/>
    </font>
    <font>
      <sz val="8"/>
      <color indexed="48"/>
      <name val="MS Sans Serif"/>
      <family val="2"/>
    </font>
    <font>
      <b/>
      <sz val="12"/>
      <name val="MS Sans Serif"/>
      <family val="2"/>
    </font>
    <font>
      <b/>
      <sz val="12"/>
      <color indexed="17"/>
      <name val="MS Sans Serif"/>
      <family val="2"/>
    </font>
    <font>
      <b/>
      <sz val="12"/>
      <color indexed="10"/>
      <name val="MS Sans Serif"/>
      <family val="2"/>
    </font>
    <font>
      <b/>
      <sz val="8"/>
      <name val="MS Sans Serif"/>
      <family val="2"/>
    </font>
    <font>
      <sz val="8"/>
      <color indexed="8"/>
      <name val="MS Sans Serif"/>
      <family val="2"/>
    </font>
    <font>
      <sz val="8"/>
      <color indexed="40"/>
      <name val="MS Sans Serif"/>
      <family val="2"/>
    </font>
    <font>
      <sz val="24"/>
      <name val="MS Sans Serif"/>
      <family val="2"/>
    </font>
    <font>
      <b/>
      <sz val="12"/>
      <color indexed="8"/>
      <name val="MS Sans Serif"/>
      <family val="2"/>
    </font>
    <font>
      <b/>
      <sz val="8"/>
      <color indexed="10"/>
      <name val="MS Sans Serif"/>
      <family val="2"/>
    </font>
    <font>
      <sz val="8"/>
      <name val="Times New Roman"/>
      <family val="1"/>
    </font>
    <font>
      <b/>
      <sz val="10"/>
      <name val="Times New Roman"/>
      <family val="1"/>
    </font>
    <font>
      <sz val="10"/>
      <color indexed="10"/>
      <name val="Arial"/>
      <family val="2"/>
    </font>
    <font>
      <u val="single"/>
      <sz val="10"/>
      <name val="Arial"/>
      <family val="2"/>
    </font>
    <font>
      <i/>
      <sz val="10"/>
      <color indexed="10"/>
      <name val="Arial"/>
      <family val="2"/>
    </font>
    <font>
      <sz val="20"/>
      <name val="Standout"/>
      <family val="0"/>
    </font>
    <font>
      <b/>
      <i/>
      <sz val="12"/>
      <color indexed="10"/>
      <name val="Arial"/>
      <family val="2"/>
    </font>
    <font>
      <b/>
      <i/>
      <u val="single"/>
      <sz val="10"/>
      <name val="Arial"/>
      <family val="2"/>
    </font>
    <font>
      <b/>
      <i/>
      <sz val="11"/>
      <color indexed="10"/>
      <name val="Arial"/>
      <family val="2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0"/>
      <color indexed="10"/>
      <name val="Times New Roman"/>
      <family val="1"/>
    </font>
    <font>
      <sz val="20"/>
      <name val="Arial"/>
      <family val="2"/>
    </font>
    <font>
      <b/>
      <sz val="20"/>
      <name val="Arial"/>
      <family val="2"/>
    </font>
    <font>
      <u val="single"/>
      <sz val="10"/>
      <name val="Times New Roman"/>
      <family val="1"/>
    </font>
    <font>
      <b/>
      <u val="single"/>
      <sz val="10"/>
      <color indexed="10"/>
      <name val="Arial"/>
      <family val="2"/>
    </font>
    <font>
      <b/>
      <i/>
      <sz val="10"/>
      <name val="Times New Roman"/>
      <family val="1"/>
    </font>
    <font>
      <sz val="9"/>
      <color indexed="10"/>
      <name val="Arial"/>
      <family val="2"/>
    </font>
    <font>
      <i/>
      <sz val="8"/>
      <name val="Times New Roman"/>
      <family val="1"/>
    </font>
    <font>
      <b/>
      <i/>
      <sz val="8"/>
      <color indexed="8"/>
      <name val="Times New Roman"/>
      <family val="1"/>
    </font>
    <font>
      <b/>
      <sz val="10"/>
      <color indexed="14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i/>
      <sz val="10"/>
      <name val="Times New Roman"/>
      <family val="1"/>
    </font>
    <font>
      <i/>
      <sz val="8"/>
      <color indexed="8"/>
      <name val="Times New Roman"/>
      <family val="1"/>
    </font>
    <font>
      <b/>
      <u val="single"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sz val="9"/>
      <color indexed="10"/>
      <name val="Times New Roman"/>
      <family val="1"/>
    </font>
    <font>
      <b/>
      <i/>
      <sz val="9"/>
      <name val="Times New Roman"/>
      <family val="1"/>
    </font>
    <font>
      <b/>
      <sz val="9"/>
      <color indexed="8"/>
      <name val="Times New Roman"/>
      <family val="1"/>
    </font>
    <font>
      <b/>
      <sz val="16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4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FF00FF"/>
      <name val="Times New Roman"/>
      <family val="1"/>
    </font>
    <font>
      <b/>
      <sz val="10"/>
      <color rgb="FFFF66FF"/>
      <name val="Times New Roman"/>
      <family val="1"/>
    </font>
    <font>
      <b/>
      <sz val="10"/>
      <color rgb="FFFF0000"/>
      <name val="Times New Roman"/>
      <family val="1"/>
    </font>
    <font>
      <b/>
      <sz val="10"/>
      <color rgb="FFFF33CC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lightGray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8" fillId="2" borderId="0" applyNumberFormat="0" applyBorder="0" applyAlignment="0" applyProtection="0"/>
    <xf numFmtId="0" fontId="118" fillId="3" borderId="0" applyNumberFormat="0" applyBorder="0" applyAlignment="0" applyProtection="0"/>
    <xf numFmtId="0" fontId="118" fillId="4" borderId="0" applyNumberFormat="0" applyBorder="0" applyAlignment="0" applyProtection="0"/>
    <xf numFmtId="0" fontId="118" fillId="5" borderId="0" applyNumberFormat="0" applyBorder="0" applyAlignment="0" applyProtection="0"/>
    <xf numFmtId="0" fontId="118" fillId="6" borderId="0" applyNumberFormat="0" applyBorder="0" applyAlignment="0" applyProtection="0"/>
    <xf numFmtId="0" fontId="118" fillId="7" borderId="0" applyNumberFormat="0" applyBorder="0" applyAlignment="0" applyProtection="0"/>
    <xf numFmtId="0" fontId="118" fillId="8" borderId="0" applyNumberFormat="0" applyBorder="0" applyAlignment="0" applyProtection="0"/>
    <xf numFmtId="0" fontId="118" fillId="9" borderId="0" applyNumberFormat="0" applyBorder="0" applyAlignment="0" applyProtection="0"/>
    <xf numFmtId="0" fontId="118" fillId="10" borderId="0" applyNumberFormat="0" applyBorder="0" applyAlignment="0" applyProtection="0"/>
    <xf numFmtId="0" fontId="118" fillId="11" borderId="0" applyNumberFormat="0" applyBorder="0" applyAlignment="0" applyProtection="0"/>
    <xf numFmtId="0" fontId="118" fillId="12" borderId="0" applyNumberFormat="0" applyBorder="0" applyAlignment="0" applyProtection="0"/>
    <xf numFmtId="0" fontId="118" fillId="13" borderId="0" applyNumberFormat="0" applyBorder="0" applyAlignment="0" applyProtection="0"/>
    <xf numFmtId="0" fontId="119" fillId="14" borderId="0" applyNumberFormat="0" applyBorder="0" applyAlignment="0" applyProtection="0"/>
    <xf numFmtId="0" fontId="119" fillId="15" borderId="0" applyNumberFormat="0" applyBorder="0" applyAlignment="0" applyProtection="0"/>
    <xf numFmtId="0" fontId="119" fillId="16" borderId="0" applyNumberFormat="0" applyBorder="0" applyAlignment="0" applyProtection="0"/>
    <xf numFmtId="0" fontId="119" fillId="17" borderId="0" applyNumberFormat="0" applyBorder="0" applyAlignment="0" applyProtection="0"/>
    <xf numFmtId="0" fontId="119" fillId="18" borderId="0" applyNumberFormat="0" applyBorder="0" applyAlignment="0" applyProtection="0"/>
    <xf numFmtId="0" fontId="119" fillId="19" borderId="0" applyNumberFormat="0" applyBorder="0" applyAlignment="0" applyProtection="0"/>
    <xf numFmtId="0" fontId="119" fillId="20" borderId="0" applyNumberFormat="0" applyBorder="0" applyAlignment="0" applyProtection="0"/>
    <xf numFmtId="0" fontId="119" fillId="21" borderId="0" applyNumberFormat="0" applyBorder="0" applyAlignment="0" applyProtection="0"/>
    <xf numFmtId="0" fontId="119" fillId="22" borderId="0" applyNumberFormat="0" applyBorder="0" applyAlignment="0" applyProtection="0"/>
    <xf numFmtId="0" fontId="119" fillId="23" borderId="0" applyNumberFormat="0" applyBorder="0" applyAlignment="0" applyProtection="0"/>
    <xf numFmtId="0" fontId="119" fillId="24" borderId="0" applyNumberFormat="0" applyBorder="0" applyAlignment="0" applyProtection="0"/>
    <xf numFmtId="0" fontId="119" fillId="25" borderId="0" applyNumberFormat="0" applyBorder="0" applyAlignment="0" applyProtection="0"/>
    <xf numFmtId="0" fontId="120" fillId="0" borderId="0" applyNumberFormat="0" applyFill="0" applyBorder="0" applyAlignment="0" applyProtection="0"/>
    <xf numFmtId="0" fontId="121" fillId="26" borderId="1" applyNumberFormat="0" applyAlignment="0" applyProtection="0"/>
    <xf numFmtId="0" fontId="122" fillId="0" borderId="2" applyNumberFormat="0" applyFill="0" applyAlignment="0" applyProtection="0"/>
    <xf numFmtId="0" fontId="0" fillId="27" borderId="3" applyNumberFormat="0" applyFont="0" applyAlignment="0" applyProtection="0"/>
    <xf numFmtId="0" fontId="123" fillId="28" borderId="1" applyNumberFormat="0" applyAlignment="0" applyProtection="0"/>
    <xf numFmtId="194" fontId="0" fillId="0" borderId="0" applyFont="0" applyFill="0" applyBorder="0" applyAlignment="0" applyProtection="0"/>
    <xf numFmtId="0" fontId="124" fillId="29" borderId="0" applyNumberFormat="0" applyBorder="0" applyAlignment="0" applyProtection="0"/>
    <xf numFmtId="0" fontId="125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7" fillId="30" borderId="0" applyNumberFormat="0" applyBorder="0" applyAlignment="0" applyProtection="0"/>
    <xf numFmtId="9" fontId="0" fillId="0" borderId="0" applyFont="0" applyFill="0" applyBorder="0" applyAlignment="0" applyProtection="0"/>
    <xf numFmtId="0" fontId="128" fillId="31" borderId="0" applyNumberFormat="0" applyBorder="0" applyAlignment="0" applyProtection="0"/>
    <xf numFmtId="0" fontId="129" fillId="26" borderId="4" applyNumberFormat="0" applyAlignment="0" applyProtection="0"/>
    <xf numFmtId="0" fontId="130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2" fillId="0" borderId="5" applyNumberFormat="0" applyFill="0" applyAlignment="0" applyProtection="0"/>
    <xf numFmtId="0" fontId="133" fillId="0" borderId="6" applyNumberFormat="0" applyFill="0" applyAlignment="0" applyProtection="0"/>
    <xf numFmtId="0" fontId="134" fillId="0" borderId="7" applyNumberFormat="0" applyFill="0" applyAlignment="0" applyProtection="0"/>
    <xf numFmtId="0" fontId="134" fillId="0" borderId="0" applyNumberFormat="0" applyFill="0" applyBorder="0" applyAlignment="0" applyProtection="0"/>
    <xf numFmtId="0" fontId="135" fillId="0" borderId="8" applyNumberFormat="0" applyFill="0" applyAlignment="0" applyProtection="0"/>
    <xf numFmtId="0" fontId="136" fillId="32" borderId="9" applyNumberFormat="0" applyAlignment="0" applyProtection="0"/>
  </cellStyleXfs>
  <cellXfs count="916">
    <xf numFmtId="0" fontId="0" fillId="0" borderId="0" xfId="0" applyAlignment="1">
      <alignment/>
    </xf>
    <xf numFmtId="4" fontId="4" fillId="0" borderId="10" xfId="0" applyNumberFormat="1" applyFont="1" applyBorder="1" applyAlignment="1">
      <alignment/>
    </xf>
    <xf numFmtId="4" fontId="5" fillId="0" borderId="11" xfId="0" applyNumberFormat="1" applyFont="1" applyBorder="1" applyAlignment="1">
      <alignment/>
    </xf>
    <xf numFmtId="4" fontId="5" fillId="0" borderId="12" xfId="0" applyNumberFormat="1" applyFont="1" applyBorder="1" applyAlignment="1">
      <alignment/>
    </xf>
    <xf numFmtId="4" fontId="5" fillId="0" borderId="0" xfId="0" applyNumberFormat="1" applyFont="1" applyAlignment="1">
      <alignment/>
    </xf>
    <xf numFmtId="4" fontId="5" fillId="0" borderId="13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4" fontId="5" fillId="0" borderId="14" xfId="0" applyNumberFormat="1" applyFont="1" applyBorder="1" applyAlignment="1">
      <alignment/>
    </xf>
    <xf numFmtId="4" fontId="5" fillId="0" borderId="15" xfId="0" applyNumberFormat="1" applyFont="1" applyBorder="1" applyAlignment="1">
      <alignment/>
    </xf>
    <xf numFmtId="4" fontId="5" fillId="0" borderId="16" xfId="0" applyNumberFormat="1" applyFont="1" applyBorder="1" applyAlignment="1">
      <alignment/>
    </xf>
    <xf numFmtId="4" fontId="5" fillId="0" borderId="17" xfId="0" applyNumberFormat="1" applyFont="1" applyBorder="1" applyAlignment="1">
      <alignment/>
    </xf>
    <xf numFmtId="4" fontId="6" fillId="0" borderId="13" xfId="0" applyNumberFormat="1" applyFont="1" applyBorder="1" applyAlignment="1">
      <alignment/>
    </xf>
    <xf numFmtId="4" fontId="6" fillId="0" borderId="14" xfId="0" applyNumberFormat="1" applyFont="1" applyBorder="1" applyAlignment="1">
      <alignment/>
    </xf>
    <xf numFmtId="4" fontId="6" fillId="0" borderId="0" xfId="0" applyNumberFormat="1" applyFont="1" applyBorder="1" applyAlignment="1">
      <alignment/>
    </xf>
    <xf numFmtId="4" fontId="4" fillId="0" borderId="17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4" fontId="5" fillId="0" borderId="0" xfId="0" applyNumberFormat="1" applyFont="1" applyBorder="1" applyAlignment="1">
      <alignment/>
    </xf>
    <xf numFmtId="4" fontId="5" fillId="0" borderId="0" xfId="0" applyNumberFormat="1" applyFont="1" applyAlignment="1">
      <alignment/>
    </xf>
    <xf numFmtId="4" fontId="5" fillId="33" borderId="0" xfId="0" applyNumberFormat="1" applyFont="1" applyFill="1" applyAlignment="1">
      <alignment/>
    </xf>
    <xf numFmtId="4" fontId="5" fillId="33" borderId="0" xfId="0" applyNumberFormat="1" applyFont="1" applyFill="1" applyBorder="1" applyAlignment="1">
      <alignment/>
    </xf>
    <xf numFmtId="4" fontId="8" fillId="33" borderId="0" xfId="0" applyNumberFormat="1" applyFont="1" applyFill="1" applyAlignment="1">
      <alignment horizontal="center"/>
    </xf>
    <xf numFmtId="1" fontId="7" fillId="33" borderId="0" xfId="0" applyNumberFormat="1" applyFont="1" applyFill="1" applyAlignment="1">
      <alignment/>
    </xf>
    <xf numFmtId="4" fontId="5" fillId="0" borderId="0" xfId="0" applyNumberFormat="1" applyFont="1" applyAlignment="1">
      <alignment horizontal="right"/>
    </xf>
    <xf numFmtId="4" fontId="5" fillId="0" borderId="14" xfId="0" applyNumberFormat="1" applyFont="1" applyBorder="1" applyAlignment="1">
      <alignment horizontal="right"/>
    </xf>
    <xf numFmtId="4" fontId="5" fillId="0" borderId="0" xfId="0" applyNumberFormat="1" applyFont="1" applyBorder="1" applyAlignment="1">
      <alignment horizontal="right"/>
    </xf>
    <xf numFmtId="4" fontId="5" fillId="0" borderId="14" xfId="0" applyNumberFormat="1" applyFont="1" applyBorder="1" applyAlignment="1">
      <alignment/>
    </xf>
    <xf numFmtId="4" fontId="4" fillId="33" borderId="0" xfId="0" applyNumberFormat="1" applyFont="1" applyFill="1" applyBorder="1" applyAlignment="1">
      <alignment horizontal="right"/>
    </xf>
    <xf numFmtId="4" fontId="5" fillId="0" borderId="13" xfId="0" applyNumberFormat="1" applyFont="1" applyBorder="1" applyAlignment="1">
      <alignment/>
    </xf>
    <xf numFmtId="4" fontId="0" fillId="0" borderId="0" xfId="0" applyNumberFormat="1" applyAlignment="1">
      <alignment/>
    </xf>
    <xf numFmtId="0" fontId="0" fillId="0" borderId="14" xfId="0" applyBorder="1" applyAlignment="1">
      <alignment/>
    </xf>
    <xf numFmtId="0" fontId="12" fillId="0" borderId="18" xfId="0" applyFont="1" applyBorder="1" applyAlignment="1">
      <alignment/>
    </xf>
    <xf numFmtId="0" fontId="12" fillId="0" borderId="18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2" fillId="34" borderId="19" xfId="0" applyFont="1" applyFill="1" applyBorder="1" applyAlignment="1">
      <alignment horizontal="center"/>
    </xf>
    <xf numFmtId="0" fontId="12" fillId="34" borderId="18" xfId="0" applyFont="1" applyFill="1" applyBorder="1" applyAlignment="1">
      <alignment horizontal="left"/>
    </xf>
    <xf numFmtId="0" fontId="12" fillId="0" borderId="0" xfId="0" applyFont="1" applyAlignment="1">
      <alignment horizontal="center"/>
    </xf>
    <xf numFmtId="0" fontId="12" fillId="0" borderId="0" xfId="0" applyFont="1" applyAlignment="1" quotePrefix="1">
      <alignment horizontal="center"/>
    </xf>
    <xf numFmtId="0" fontId="12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2" fillId="34" borderId="18" xfId="0" applyFont="1" applyFill="1" applyBorder="1" applyAlignment="1">
      <alignment horizontal="center"/>
    </xf>
    <xf numFmtId="3" fontId="11" fillId="0" borderId="13" xfId="0" applyNumberFormat="1" applyFont="1" applyBorder="1" applyAlignment="1">
      <alignment/>
    </xf>
    <xf numFmtId="3" fontId="12" fillId="0" borderId="13" xfId="0" applyNumberFormat="1" applyFont="1" applyBorder="1" applyAlignment="1">
      <alignment/>
    </xf>
    <xf numFmtId="4" fontId="11" fillId="0" borderId="0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4" fontId="11" fillId="0" borderId="0" xfId="0" applyNumberFormat="1" applyFont="1" applyBorder="1" applyAlignment="1" quotePrefix="1">
      <alignment horizontal="left"/>
    </xf>
    <xf numFmtId="3" fontId="12" fillId="0" borderId="13" xfId="0" applyNumberFormat="1" applyFont="1" applyBorder="1" applyAlignment="1">
      <alignment/>
    </xf>
    <xf numFmtId="3" fontId="12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12" fillId="35" borderId="0" xfId="0" applyFont="1" applyFill="1" applyBorder="1" applyAlignment="1">
      <alignment horizontal="center"/>
    </xf>
    <xf numFmtId="0" fontId="12" fillId="34" borderId="19" xfId="0" applyFont="1" applyFill="1" applyBorder="1" applyAlignment="1">
      <alignment horizontal="center"/>
    </xf>
    <xf numFmtId="3" fontId="11" fillId="0" borderId="13" xfId="0" applyNumberFormat="1" applyFont="1" applyBorder="1" applyAlignment="1">
      <alignment/>
    </xf>
    <xf numFmtId="0" fontId="13" fillId="0" borderId="0" xfId="0" applyFont="1" applyBorder="1" applyAlignment="1">
      <alignment/>
    </xf>
    <xf numFmtId="4" fontId="0" fillId="0" borderId="0" xfId="0" applyNumberFormat="1" applyBorder="1" applyAlignment="1" quotePrefix="1">
      <alignment horizontal="left"/>
    </xf>
    <xf numFmtId="0" fontId="12" fillId="0" borderId="0" xfId="0" applyFont="1" applyBorder="1" applyAlignment="1">
      <alignment/>
    </xf>
    <xf numFmtId="0" fontId="0" fillId="35" borderId="0" xfId="0" applyFill="1" applyAlignment="1">
      <alignment/>
    </xf>
    <xf numFmtId="0" fontId="11" fillId="0" borderId="0" xfId="0" applyFont="1" applyBorder="1" applyAlignment="1">
      <alignment/>
    </xf>
    <xf numFmtId="4" fontId="17" fillId="0" borderId="20" xfId="0" applyNumberFormat="1" applyFont="1" applyBorder="1" applyAlignment="1">
      <alignment/>
    </xf>
    <xf numFmtId="4" fontId="5" fillId="0" borderId="20" xfId="0" applyNumberFormat="1" applyFont="1" applyBorder="1" applyAlignment="1">
      <alignment/>
    </xf>
    <xf numFmtId="0" fontId="9" fillId="0" borderId="0" xfId="0" applyFont="1" applyBorder="1" applyAlignment="1" quotePrefix="1">
      <alignment horizontal="left"/>
    </xf>
    <xf numFmtId="0" fontId="5" fillId="0" borderId="0" xfId="0" applyFont="1" applyBorder="1" applyAlignment="1">
      <alignment horizontal="left"/>
    </xf>
    <xf numFmtId="4" fontId="17" fillId="33" borderId="0" xfId="0" applyNumberFormat="1" applyFont="1" applyFill="1" applyBorder="1" applyAlignment="1">
      <alignment/>
    </xf>
    <xf numFmtId="2" fontId="5" fillId="0" borderId="0" xfId="0" applyNumberFormat="1" applyFont="1" applyBorder="1" applyAlignment="1">
      <alignment/>
    </xf>
    <xf numFmtId="4" fontId="5" fillId="0" borderId="21" xfId="0" applyNumberFormat="1" applyFont="1" applyBorder="1" applyAlignment="1">
      <alignment/>
    </xf>
    <xf numFmtId="4" fontId="6" fillId="0" borderId="10" xfId="0" applyNumberFormat="1" applyFont="1" applyBorder="1" applyAlignment="1">
      <alignment/>
    </xf>
    <xf numFmtId="4" fontId="6" fillId="0" borderId="12" xfId="0" applyNumberFormat="1" applyFont="1" applyBorder="1" applyAlignment="1">
      <alignment/>
    </xf>
    <xf numFmtId="4" fontId="5" fillId="0" borderId="22" xfId="0" applyNumberFormat="1" applyFont="1" applyBorder="1" applyAlignment="1">
      <alignment/>
    </xf>
    <xf numFmtId="4" fontId="5" fillId="0" borderId="23" xfId="0" applyNumberFormat="1" applyFont="1" applyBorder="1" applyAlignment="1">
      <alignment/>
    </xf>
    <xf numFmtId="4" fontId="5" fillId="0" borderId="24" xfId="0" applyNumberFormat="1" applyFont="1" applyBorder="1" applyAlignment="1">
      <alignment/>
    </xf>
    <xf numFmtId="4" fontId="5" fillId="0" borderId="25" xfId="0" applyNumberFormat="1" applyFont="1" applyBorder="1" applyAlignment="1">
      <alignment/>
    </xf>
    <xf numFmtId="4" fontId="5" fillId="0" borderId="26" xfId="0" applyNumberFormat="1" applyFont="1" applyBorder="1" applyAlignment="1">
      <alignment/>
    </xf>
    <xf numFmtId="4" fontId="5" fillId="0" borderId="27" xfId="0" applyNumberFormat="1" applyFont="1" applyBorder="1" applyAlignment="1">
      <alignment/>
    </xf>
    <xf numFmtId="4" fontId="5" fillId="0" borderId="25" xfId="0" applyNumberFormat="1" applyFont="1" applyBorder="1" applyAlignment="1">
      <alignment horizontal="right"/>
    </xf>
    <xf numFmtId="4" fontId="5" fillId="0" borderId="28" xfId="0" applyNumberFormat="1" applyFont="1" applyBorder="1" applyAlignment="1">
      <alignment/>
    </xf>
    <xf numFmtId="176" fontId="5" fillId="0" borderId="14" xfId="0" applyNumberFormat="1" applyFont="1" applyFill="1" applyBorder="1" applyAlignment="1">
      <alignment horizontal="right"/>
    </xf>
    <xf numFmtId="4" fontId="17" fillId="0" borderId="20" xfId="0" applyNumberFormat="1" applyFont="1" applyFill="1" applyBorder="1" applyAlignment="1">
      <alignment/>
    </xf>
    <xf numFmtId="3" fontId="19" fillId="0" borderId="29" xfId="0" applyNumberFormat="1" applyFont="1" applyBorder="1" applyAlignment="1">
      <alignment horizontal="center"/>
    </xf>
    <xf numFmtId="4" fontId="1" fillId="0" borderId="26" xfId="48" applyNumberFormat="1" applyFont="1" applyBorder="1" applyAlignment="1">
      <alignment horizontal="left"/>
    </xf>
    <xf numFmtId="3" fontId="18" fillId="0" borderId="26" xfId="0" applyNumberFormat="1" applyFont="1" applyBorder="1" applyAlignment="1">
      <alignment horizontal="center"/>
    </xf>
    <xf numFmtId="4" fontId="3" fillId="0" borderId="26" xfId="0" applyNumberFormat="1" applyFont="1" applyBorder="1" applyAlignment="1">
      <alignment horizontal="right"/>
    </xf>
    <xf numFmtId="0" fontId="20" fillId="0" borderId="26" xfId="0" applyFont="1" applyBorder="1" applyAlignment="1">
      <alignment horizontal="left"/>
    </xf>
    <xf numFmtId="4" fontId="1" fillId="0" borderId="26" xfId="0" applyNumberFormat="1" applyFont="1" applyBorder="1" applyAlignment="1">
      <alignment horizontal="right"/>
    </xf>
    <xf numFmtId="0" fontId="0" fillId="0" borderId="26" xfId="0" applyBorder="1" applyAlignment="1">
      <alignment horizontal="center"/>
    </xf>
    <xf numFmtId="0" fontId="21" fillId="0" borderId="26" xfId="0" applyFont="1" applyBorder="1" applyAlignment="1">
      <alignment horizontal="center"/>
    </xf>
    <xf numFmtId="4" fontId="1" fillId="0" borderId="27" xfId="0" applyNumberFormat="1" applyFont="1" applyFill="1" applyBorder="1" applyAlignment="1">
      <alignment horizontal="right"/>
    </xf>
    <xf numFmtId="0" fontId="19" fillId="0" borderId="30" xfId="0" applyFont="1" applyBorder="1" applyAlignment="1">
      <alignment horizontal="center"/>
    </xf>
    <xf numFmtId="4" fontId="12" fillId="0" borderId="30" xfId="48" applyNumberFormat="1" applyFont="1" applyBorder="1" applyAlignment="1">
      <alignment horizontal="right"/>
    </xf>
    <xf numFmtId="3" fontId="22" fillId="0" borderId="30" xfId="0" applyNumberFormat="1" applyFont="1" applyBorder="1" applyAlignment="1">
      <alignment horizontal="right"/>
    </xf>
    <xf numFmtId="4" fontId="23" fillId="0" borderId="30" xfId="0" applyNumberFormat="1" applyFont="1" applyBorder="1" applyAlignment="1">
      <alignment horizontal="right"/>
    </xf>
    <xf numFmtId="0" fontId="11" fillId="0" borderId="30" xfId="0" applyFont="1" applyBorder="1" applyAlignment="1">
      <alignment horizontal="center"/>
    </xf>
    <xf numFmtId="4" fontId="12" fillId="0" borderId="30" xfId="0" applyNumberFormat="1" applyFont="1" applyBorder="1" applyAlignment="1">
      <alignment horizontal="right"/>
    </xf>
    <xf numFmtId="0" fontId="21" fillId="0" borderId="30" xfId="0" applyFont="1" applyBorder="1" applyAlignment="1">
      <alignment horizontal="center"/>
    </xf>
    <xf numFmtId="4" fontId="15" fillId="0" borderId="30" xfId="0" applyNumberFormat="1" applyFont="1" applyBorder="1" applyAlignment="1">
      <alignment horizontal="right"/>
    </xf>
    <xf numFmtId="4" fontId="15" fillId="0" borderId="30" xfId="0" applyNumberFormat="1" applyFont="1" applyFill="1" applyBorder="1" applyAlignment="1">
      <alignment horizontal="right"/>
    </xf>
    <xf numFmtId="0" fontId="24" fillId="0" borderId="30" xfId="0" applyFont="1" applyBorder="1" applyAlignment="1">
      <alignment horizontal="center"/>
    </xf>
    <xf numFmtId="4" fontId="25" fillId="0" borderId="30" xfId="48" applyNumberFormat="1" applyFont="1" applyBorder="1" applyAlignment="1" quotePrefix="1">
      <alignment horizontal="right"/>
    </xf>
    <xf numFmtId="4" fontId="26" fillId="0" borderId="30" xfId="0" applyNumberFormat="1" applyFont="1" applyBorder="1" applyAlignment="1">
      <alignment horizontal="right"/>
    </xf>
    <xf numFmtId="0" fontId="27" fillId="0" borderId="30" xfId="0" applyFont="1" applyBorder="1" applyAlignment="1">
      <alignment horizontal="center"/>
    </xf>
    <xf numFmtId="4" fontId="25" fillId="0" borderId="30" xfId="0" applyNumberFormat="1" applyFont="1" applyBorder="1" applyAlignment="1">
      <alignment horizontal="right"/>
    </xf>
    <xf numFmtId="0" fontId="28" fillId="0" borderId="30" xfId="0" applyFont="1" applyBorder="1" applyAlignment="1">
      <alignment horizontal="center"/>
    </xf>
    <xf numFmtId="0" fontId="29" fillId="0" borderId="30" xfId="0" applyFont="1" applyBorder="1" applyAlignment="1">
      <alignment horizontal="center"/>
    </xf>
    <xf numFmtId="4" fontId="22" fillId="0" borderId="30" xfId="0" applyNumberFormat="1" applyFont="1" applyBorder="1" applyAlignment="1">
      <alignment horizontal="center"/>
    </xf>
    <xf numFmtId="4" fontId="22" fillId="0" borderId="30" xfId="0" applyNumberFormat="1" applyFont="1" applyFill="1" applyBorder="1" applyAlignment="1">
      <alignment horizontal="right"/>
    </xf>
    <xf numFmtId="0" fontId="19" fillId="0" borderId="31" xfId="0" applyFont="1" applyFill="1" applyBorder="1" applyAlignment="1">
      <alignment horizontal="center"/>
    </xf>
    <xf numFmtId="4" fontId="12" fillId="0" borderId="31" xfId="48" applyNumberFormat="1" applyFont="1" applyFill="1" applyBorder="1" applyAlignment="1">
      <alignment horizontal="right"/>
    </xf>
    <xf numFmtId="3" fontId="22" fillId="0" borderId="31" xfId="0" applyNumberFormat="1" applyFont="1" applyFill="1" applyBorder="1" applyAlignment="1">
      <alignment horizontal="right"/>
    </xf>
    <xf numFmtId="4" fontId="23" fillId="0" borderId="31" xfId="0" applyNumberFormat="1" applyFont="1" applyFill="1" applyBorder="1" applyAlignment="1">
      <alignment horizontal="right"/>
    </xf>
    <xf numFmtId="0" fontId="11" fillId="0" borderId="31" xfId="0" applyFont="1" applyFill="1" applyBorder="1" applyAlignment="1">
      <alignment horizontal="center"/>
    </xf>
    <xf numFmtId="4" fontId="12" fillId="0" borderId="31" xfId="0" applyNumberFormat="1" applyFont="1" applyFill="1" applyBorder="1" applyAlignment="1">
      <alignment horizontal="right"/>
    </xf>
    <xf numFmtId="4" fontId="12" fillId="0" borderId="31" xfId="0" applyNumberFormat="1" applyFont="1" applyBorder="1" applyAlignment="1">
      <alignment horizontal="right"/>
    </xf>
    <xf numFmtId="0" fontId="21" fillId="0" borderId="31" xfId="0" applyFont="1" applyBorder="1" applyAlignment="1">
      <alignment horizontal="center"/>
    </xf>
    <xf numFmtId="4" fontId="15" fillId="0" borderId="31" xfId="0" applyNumberFormat="1" applyFont="1" applyBorder="1" applyAlignment="1">
      <alignment horizontal="center"/>
    </xf>
    <xf numFmtId="4" fontId="15" fillId="0" borderId="31" xfId="0" applyNumberFormat="1" applyFont="1" applyFill="1" applyBorder="1" applyAlignment="1">
      <alignment horizontal="right"/>
    </xf>
    <xf numFmtId="0" fontId="30" fillId="0" borderId="30" xfId="0" applyFont="1" applyFill="1" applyBorder="1" applyAlignment="1">
      <alignment horizontal="center"/>
    </xf>
    <xf numFmtId="4" fontId="12" fillId="0" borderId="30" xfId="48" applyNumberFormat="1" applyFont="1" applyFill="1" applyBorder="1" applyAlignment="1">
      <alignment horizontal="right"/>
    </xf>
    <xf numFmtId="3" fontId="31" fillId="0" borderId="30" xfId="0" applyNumberFormat="1" applyFont="1" applyFill="1" applyBorder="1" applyAlignment="1">
      <alignment horizontal="right"/>
    </xf>
    <xf numFmtId="4" fontId="23" fillId="0" borderId="30" xfId="0" applyNumberFormat="1" applyFont="1" applyFill="1" applyBorder="1" applyAlignment="1">
      <alignment horizontal="right"/>
    </xf>
    <xf numFmtId="0" fontId="32" fillId="0" borderId="30" xfId="0" applyFont="1" applyFill="1" applyBorder="1" applyAlignment="1">
      <alignment horizontal="center"/>
    </xf>
    <xf numFmtId="4" fontId="33" fillId="0" borderId="30" xfId="0" applyNumberFormat="1" applyFont="1" applyFill="1" applyBorder="1" applyAlignment="1">
      <alignment horizontal="right"/>
    </xf>
    <xf numFmtId="0" fontId="34" fillId="0" borderId="30" xfId="0" applyFont="1" applyFill="1" applyBorder="1" applyAlignment="1">
      <alignment horizontal="center"/>
    </xf>
    <xf numFmtId="4" fontId="33" fillId="33" borderId="30" xfId="0" applyNumberFormat="1" applyFont="1" applyFill="1" applyBorder="1" applyAlignment="1">
      <alignment horizontal="right"/>
    </xf>
    <xf numFmtId="0" fontId="35" fillId="33" borderId="30" xfId="0" applyFont="1" applyFill="1" applyBorder="1" applyAlignment="1">
      <alignment horizontal="left"/>
    </xf>
    <xf numFmtId="4" fontId="36" fillId="33" borderId="30" xfId="0" applyNumberFormat="1" applyFont="1" applyFill="1" applyBorder="1" applyAlignment="1">
      <alignment horizontal="center"/>
    </xf>
    <xf numFmtId="0" fontId="37" fillId="33" borderId="30" xfId="0" applyFont="1" applyFill="1" applyBorder="1" applyAlignment="1">
      <alignment horizontal="center"/>
    </xf>
    <xf numFmtId="4" fontId="38" fillId="33" borderId="30" xfId="0" applyNumberFormat="1" applyFont="1" applyFill="1" applyBorder="1" applyAlignment="1">
      <alignment horizontal="right"/>
    </xf>
    <xf numFmtId="4" fontId="38" fillId="0" borderId="30" xfId="0" applyNumberFormat="1" applyFont="1" applyFill="1" applyBorder="1" applyAlignment="1">
      <alignment horizontal="right"/>
    </xf>
    <xf numFmtId="0" fontId="37" fillId="0" borderId="30" xfId="0" applyFont="1" applyBorder="1" applyAlignment="1">
      <alignment horizontal="center"/>
    </xf>
    <xf numFmtId="4" fontId="38" fillId="0" borderId="30" xfId="0" applyNumberFormat="1" applyFont="1" applyBorder="1" applyAlignment="1">
      <alignment horizontal="right"/>
    </xf>
    <xf numFmtId="0" fontId="29" fillId="0" borderId="31" xfId="0" applyFont="1" applyFill="1" applyBorder="1" applyAlignment="1">
      <alignment horizontal="center"/>
    </xf>
    <xf numFmtId="4" fontId="25" fillId="0" borderId="31" xfId="48" applyNumberFormat="1" applyFont="1" applyFill="1" applyBorder="1" applyAlignment="1">
      <alignment horizontal="right"/>
    </xf>
    <xf numFmtId="0" fontId="27" fillId="0" borderId="31" xfId="0" applyFont="1" applyFill="1" applyBorder="1" applyAlignment="1">
      <alignment horizontal="center"/>
    </xf>
    <xf numFmtId="0" fontId="39" fillId="0" borderId="31" xfId="0" applyFont="1" applyFill="1" applyBorder="1" applyAlignment="1">
      <alignment horizontal="center"/>
    </xf>
    <xf numFmtId="0" fontId="21" fillId="0" borderId="31" xfId="0" applyFont="1" applyFill="1" applyBorder="1" applyAlignment="1">
      <alignment horizontal="center"/>
    </xf>
    <xf numFmtId="4" fontId="15" fillId="0" borderId="31" xfId="0" applyNumberFormat="1" applyFont="1" applyBorder="1" applyAlignment="1">
      <alignment horizontal="right"/>
    </xf>
    <xf numFmtId="3" fontId="40" fillId="0" borderId="30" xfId="0" applyNumberFormat="1" applyFont="1" applyFill="1" applyBorder="1" applyAlignment="1">
      <alignment horizontal="right"/>
    </xf>
    <xf numFmtId="0" fontId="37" fillId="0" borderId="30" xfId="0" applyFont="1" applyFill="1" applyBorder="1" applyAlignment="1">
      <alignment horizontal="center"/>
    </xf>
    <xf numFmtId="0" fontId="32" fillId="0" borderId="30" xfId="0" applyFont="1" applyFill="1" applyBorder="1" applyAlignment="1">
      <alignment horizontal="left"/>
    </xf>
    <xf numFmtId="2" fontId="11" fillId="0" borderId="31" xfId="0" applyNumberFormat="1" applyFont="1" applyFill="1" applyBorder="1" applyAlignment="1">
      <alignment horizontal="right"/>
    </xf>
    <xf numFmtId="0" fontId="11" fillId="0" borderId="31" xfId="0" applyFont="1" applyFill="1" applyBorder="1" applyAlignment="1">
      <alignment horizontal="right"/>
    </xf>
    <xf numFmtId="2" fontId="21" fillId="0" borderId="31" xfId="0" applyNumberFormat="1" applyFont="1" applyBorder="1" applyAlignment="1">
      <alignment horizontal="center"/>
    </xf>
    <xf numFmtId="0" fontId="41" fillId="0" borderId="30" xfId="0" applyFont="1" applyFill="1" applyBorder="1" applyAlignment="1">
      <alignment horizontal="center"/>
    </xf>
    <xf numFmtId="4" fontId="25" fillId="0" borderId="30" xfId="48" applyNumberFormat="1" applyFont="1" applyFill="1" applyBorder="1" applyAlignment="1">
      <alignment horizontal="right"/>
    </xf>
    <xf numFmtId="4" fontId="26" fillId="0" borderId="30" xfId="0" applyNumberFormat="1" applyFont="1" applyFill="1" applyBorder="1" applyAlignment="1">
      <alignment horizontal="right"/>
    </xf>
    <xf numFmtId="0" fontId="42" fillId="0" borderId="30" xfId="0" applyFont="1" applyFill="1" applyBorder="1" applyAlignment="1">
      <alignment horizontal="center"/>
    </xf>
    <xf numFmtId="0" fontId="42" fillId="0" borderId="30" xfId="0" applyFont="1" applyFill="1" applyBorder="1" applyAlignment="1">
      <alignment horizontal="left"/>
    </xf>
    <xf numFmtId="0" fontId="27" fillId="0" borderId="31" xfId="0" applyFont="1" applyFill="1" applyBorder="1" applyAlignment="1">
      <alignment horizontal="right"/>
    </xf>
    <xf numFmtId="4" fontId="25" fillId="0" borderId="31" xfId="0" applyNumberFormat="1" applyFont="1" applyFill="1" applyBorder="1" applyAlignment="1">
      <alignment horizontal="right"/>
    </xf>
    <xf numFmtId="2" fontId="11" fillId="0" borderId="31" xfId="0" applyNumberFormat="1" applyFont="1" applyFill="1" applyBorder="1" applyAlignment="1">
      <alignment horizontal="center"/>
    </xf>
    <xf numFmtId="2" fontId="36" fillId="0" borderId="31" xfId="0" applyNumberFormat="1" applyFont="1" applyFill="1" applyBorder="1" applyAlignment="1">
      <alignment/>
    </xf>
    <xf numFmtId="2" fontId="21" fillId="0" borderId="31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4" fontId="12" fillId="0" borderId="0" xfId="48" applyNumberFormat="1" applyFont="1" applyFill="1" applyBorder="1" applyAlignment="1">
      <alignment horizontal="right"/>
    </xf>
    <xf numFmtId="4" fontId="23" fillId="0" borderId="0" xfId="0" applyNumberFormat="1" applyFont="1" applyFill="1" applyBorder="1" applyAlignment="1">
      <alignment horizontal="right"/>
    </xf>
    <xf numFmtId="4" fontId="11" fillId="0" borderId="0" xfId="0" applyNumberFormat="1" applyFont="1" applyFill="1" applyBorder="1" applyAlignment="1">
      <alignment horizontal="center"/>
    </xf>
    <xf numFmtId="4" fontId="12" fillId="0" borderId="0" xfId="0" applyNumberFormat="1" applyFont="1" applyFill="1" applyBorder="1" applyAlignment="1">
      <alignment horizontal="right"/>
    </xf>
    <xf numFmtId="4" fontId="21" fillId="0" borderId="0" xfId="0" applyNumberFormat="1" applyFont="1" applyFill="1" applyBorder="1" applyAlignment="1">
      <alignment horizontal="center"/>
    </xf>
    <xf numFmtId="4" fontId="15" fillId="0" borderId="32" xfId="0" applyNumberFormat="1" applyFont="1" applyFill="1" applyBorder="1" applyAlignment="1">
      <alignment horizontal="right"/>
    </xf>
    <xf numFmtId="4" fontId="15" fillId="0" borderId="12" xfId="0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30" xfId="0" applyFont="1" applyFill="1" applyBorder="1" applyAlignment="1">
      <alignment horizontal="center"/>
    </xf>
    <xf numFmtId="4" fontId="43" fillId="0" borderId="14" xfId="0" applyNumberFormat="1" applyFont="1" applyFill="1" applyBorder="1" applyAlignment="1">
      <alignment horizontal="right"/>
    </xf>
    <xf numFmtId="4" fontId="36" fillId="0" borderId="22" xfId="48" applyNumberFormat="1" applyFont="1" applyFill="1" applyBorder="1" applyAlignment="1">
      <alignment horizontal="right"/>
    </xf>
    <xf numFmtId="3" fontId="22" fillId="0" borderId="33" xfId="0" applyNumberFormat="1" applyFont="1" applyFill="1" applyBorder="1" applyAlignment="1">
      <alignment horizontal="right"/>
    </xf>
    <xf numFmtId="4" fontId="23" fillId="0" borderId="23" xfId="0" applyNumberFormat="1" applyFont="1" applyFill="1" applyBorder="1" applyAlignment="1">
      <alignment horizontal="right"/>
    </xf>
    <xf numFmtId="4" fontId="30" fillId="0" borderId="0" xfId="0" applyNumberFormat="1" applyFont="1" applyFill="1" applyBorder="1" applyAlignment="1">
      <alignment horizontal="right"/>
    </xf>
    <xf numFmtId="0" fontId="21" fillId="0" borderId="15" xfId="0" applyFont="1" applyFill="1" applyBorder="1" applyAlignment="1">
      <alignment horizontal="center"/>
    </xf>
    <xf numFmtId="4" fontId="15" fillId="0" borderId="20" xfId="0" applyNumberFormat="1" applyFont="1" applyFill="1" applyBorder="1" applyAlignment="1">
      <alignment horizontal="right"/>
    </xf>
    <xf numFmtId="4" fontId="36" fillId="0" borderId="34" xfId="48" applyNumberFormat="1" applyFont="1" applyFill="1" applyBorder="1" applyAlignment="1">
      <alignment horizontal="right"/>
    </xf>
    <xf numFmtId="3" fontId="31" fillId="0" borderId="35" xfId="0" applyNumberFormat="1" applyFont="1" applyFill="1" applyBorder="1" applyAlignment="1">
      <alignment horizontal="right"/>
    </xf>
    <xf numFmtId="4" fontId="23" fillId="0" borderId="28" xfId="0" applyNumberFormat="1" applyFont="1" applyFill="1" applyBorder="1" applyAlignment="1">
      <alignment horizontal="right"/>
    </xf>
    <xf numFmtId="4" fontId="36" fillId="0" borderId="21" xfId="0" applyNumberFormat="1" applyFont="1" applyFill="1" applyBorder="1" applyAlignment="1">
      <alignment horizontal="right"/>
    </xf>
    <xf numFmtId="4" fontId="15" fillId="0" borderId="0" xfId="0" applyNumberFormat="1" applyFont="1" applyFill="1" applyBorder="1" applyAlignment="1">
      <alignment horizontal="right"/>
    </xf>
    <xf numFmtId="3" fontId="27" fillId="0" borderId="0" xfId="0" applyNumberFormat="1" applyFont="1" applyFill="1" applyBorder="1" applyAlignment="1">
      <alignment horizontal="right"/>
    </xf>
    <xf numFmtId="4" fontId="1" fillId="0" borderId="0" xfId="48" applyNumberFormat="1" applyFont="1" applyFill="1" applyBorder="1" applyAlignment="1">
      <alignment horizontal="right"/>
    </xf>
    <xf numFmtId="3" fontId="18" fillId="0" borderId="0" xfId="0" applyNumberFormat="1" applyFont="1" applyFill="1" applyBorder="1" applyAlignment="1">
      <alignment horizontal="right"/>
    </xf>
    <xf numFmtId="4" fontId="3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right"/>
    </xf>
    <xf numFmtId="4" fontId="0" fillId="0" borderId="0" xfId="0" applyNumberFormat="1" applyBorder="1" applyAlignment="1">
      <alignment/>
    </xf>
    <xf numFmtId="4" fontId="0" fillId="0" borderId="35" xfId="0" applyNumberFormat="1" applyBorder="1" applyAlignment="1">
      <alignment/>
    </xf>
    <xf numFmtId="4" fontId="11" fillId="0" borderId="0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center"/>
    </xf>
    <xf numFmtId="4" fontId="12" fillId="0" borderId="0" xfId="0" applyNumberFormat="1" applyFont="1" applyBorder="1" applyAlignment="1">
      <alignment/>
    </xf>
    <xf numFmtId="4" fontId="12" fillId="0" borderId="21" xfId="0" applyNumberFormat="1" applyFont="1" applyBorder="1" applyAlignment="1">
      <alignment horizontal="center"/>
    </xf>
    <xf numFmtId="4" fontId="0" fillId="0" borderId="21" xfId="0" applyNumberFormat="1" applyBorder="1" applyAlignment="1">
      <alignment/>
    </xf>
    <xf numFmtId="4" fontId="12" fillId="0" borderId="0" xfId="0" applyNumberFormat="1" applyFont="1" applyAlignment="1">
      <alignment/>
    </xf>
    <xf numFmtId="4" fontId="12" fillId="0" borderId="21" xfId="0" applyNumberFormat="1" applyFont="1" applyBorder="1" applyAlignment="1">
      <alignment/>
    </xf>
    <xf numFmtId="3" fontId="12" fillId="0" borderId="21" xfId="0" applyNumberFormat="1" applyFont="1" applyBorder="1" applyAlignment="1">
      <alignment/>
    </xf>
    <xf numFmtId="4" fontId="1" fillId="0" borderId="21" xfId="0" applyNumberFormat="1" applyFont="1" applyBorder="1" applyAlignment="1">
      <alignment horizontal="center"/>
    </xf>
    <xf numFmtId="40" fontId="12" fillId="0" borderId="36" xfId="0" applyNumberFormat="1" applyFont="1" applyBorder="1" applyAlignment="1">
      <alignment/>
    </xf>
    <xf numFmtId="40" fontId="12" fillId="0" borderId="37" xfId="0" applyNumberFormat="1" applyFont="1" applyBorder="1" applyAlignment="1">
      <alignment/>
    </xf>
    <xf numFmtId="4" fontId="12" fillId="0" borderId="21" xfId="0" applyNumberFormat="1" applyFont="1" applyBorder="1" applyAlignment="1">
      <alignment horizontal="left"/>
    </xf>
    <xf numFmtId="4" fontId="12" fillId="0" borderId="21" xfId="0" applyNumberFormat="1" applyFont="1" applyBorder="1" applyAlignment="1">
      <alignment/>
    </xf>
    <xf numFmtId="0" fontId="12" fillId="0" borderId="32" xfId="0" applyFont="1" applyBorder="1" applyAlignment="1" quotePrefix="1">
      <alignment horizontal="center"/>
    </xf>
    <xf numFmtId="0" fontId="12" fillId="0" borderId="31" xfId="0" applyFont="1" applyBorder="1" applyAlignment="1">
      <alignment horizontal="center"/>
    </xf>
    <xf numFmtId="4" fontId="11" fillId="0" borderId="13" xfId="0" applyNumberFormat="1" applyFont="1" applyBorder="1" applyAlignment="1">
      <alignment/>
    </xf>
    <xf numFmtId="0" fontId="12" fillId="0" borderId="0" xfId="0" applyFont="1" applyFill="1" applyBorder="1" applyAlignment="1">
      <alignment horizontal="center"/>
    </xf>
    <xf numFmtId="4" fontId="12" fillId="35" borderId="0" xfId="0" applyNumberFormat="1" applyFont="1" applyFill="1" applyAlignment="1">
      <alignment/>
    </xf>
    <xf numFmtId="0" fontId="11" fillId="0" borderId="29" xfId="0" applyFont="1" applyFill="1" applyBorder="1" applyAlignment="1">
      <alignment/>
    </xf>
    <xf numFmtId="0" fontId="11" fillId="0" borderId="26" xfId="0" applyFont="1" applyFill="1" applyBorder="1" applyAlignment="1">
      <alignment/>
    </xf>
    <xf numFmtId="0" fontId="12" fillId="0" borderId="26" xfId="0" applyFont="1" applyFill="1" applyBorder="1" applyAlignment="1">
      <alignment horizontal="center"/>
    </xf>
    <xf numFmtId="0" fontId="0" fillId="0" borderId="29" xfId="0" applyFill="1" applyBorder="1" applyAlignment="1">
      <alignment/>
    </xf>
    <xf numFmtId="0" fontId="0" fillId="0" borderId="26" xfId="0" applyFill="1" applyBorder="1" applyAlignment="1">
      <alignment/>
    </xf>
    <xf numFmtId="0" fontId="1" fillId="0" borderId="26" xfId="0" applyFont="1" applyFill="1" applyBorder="1" applyAlignment="1">
      <alignment/>
    </xf>
    <xf numFmtId="0" fontId="1" fillId="0" borderId="26" xfId="0" applyFont="1" applyFill="1" applyBorder="1" applyAlignment="1" quotePrefix="1">
      <alignment horizontal="left"/>
    </xf>
    <xf numFmtId="0" fontId="0" fillId="0" borderId="22" xfId="0" applyFill="1" applyBorder="1" applyAlignment="1">
      <alignment/>
    </xf>
    <xf numFmtId="0" fontId="0" fillId="0" borderId="33" xfId="0" applyFill="1" applyBorder="1" applyAlignment="1">
      <alignment/>
    </xf>
    <xf numFmtId="0" fontId="1" fillId="0" borderId="33" xfId="0" applyFont="1" applyFill="1" applyBorder="1" applyAlignment="1" quotePrefix="1">
      <alignment horizontal="left"/>
    </xf>
    <xf numFmtId="0" fontId="0" fillId="0" borderId="18" xfId="0" applyFill="1" applyBorder="1" applyAlignment="1">
      <alignment/>
    </xf>
    <xf numFmtId="0" fontId="1" fillId="0" borderId="18" xfId="0" applyFont="1" applyFill="1" applyBorder="1" applyAlignment="1" quotePrefix="1">
      <alignment horizontal="left"/>
    </xf>
    <xf numFmtId="0" fontId="15" fillId="0" borderId="0" xfId="0" applyFont="1" applyAlignment="1">
      <alignment/>
    </xf>
    <xf numFmtId="3" fontId="47" fillId="0" borderId="13" xfId="48" applyNumberFormat="1" applyFont="1" applyFill="1" applyBorder="1" applyAlignment="1">
      <alignment/>
    </xf>
    <xf numFmtId="0" fontId="1" fillId="0" borderId="29" xfId="0" applyFont="1" applyFill="1" applyBorder="1" applyAlignment="1">
      <alignment horizontal="center"/>
    </xf>
    <xf numFmtId="0" fontId="1" fillId="0" borderId="26" xfId="0" applyFont="1" applyFill="1" applyBorder="1" applyAlignment="1" quotePrefix="1">
      <alignment horizontal="center"/>
    </xf>
    <xf numFmtId="4" fontId="1" fillId="0" borderId="0" xfId="0" applyNumberFormat="1" applyFont="1" applyBorder="1" applyAlignment="1">
      <alignment/>
    </xf>
    <xf numFmtId="0" fontId="0" fillId="0" borderId="22" xfId="0" applyBorder="1" applyAlignment="1">
      <alignment/>
    </xf>
    <xf numFmtId="0" fontId="0" fillId="0" borderId="33" xfId="0" applyBorder="1" applyAlignment="1">
      <alignment/>
    </xf>
    <xf numFmtId="0" fontId="0" fillId="0" borderId="24" xfId="0" applyBorder="1" applyAlignment="1">
      <alignment/>
    </xf>
    <xf numFmtId="0" fontId="1" fillId="0" borderId="0" xfId="0" applyFont="1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15" fillId="36" borderId="23" xfId="0" applyFont="1" applyFill="1" applyBorder="1" applyAlignment="1">
      <alignment/>
    </xf>
    <xf numFmtId="0" fontId="0" fillId="36" borderId="28" xfId="0" applyFill="1" applyBorder="1" applyAlignment="1">
      <alignment/>
    </xf>
    <xf numFmtId="0" fontId="0" fillId="1" borderId="22" xfId="0" applyFill="1" applyBorder="1" applyAlignment="1">
      <alignment/>
    </xf>
    <xf numFmtId="0" fontId="0" fillId="1" borderId="33" xfId="0" applyFill="1" applyBorder="1" applyAlignment="1">
      <alignment/>
    </xf>
    <xf numFmtId="0" fontId="0" fillId="1" borderId="24" xfId="0" applyFill="1" applyBorder="1" applyAlignment="1">
      <alignment/>
    </xf>
    <xf numFmtId="0" fontId="0" fillId="1" borderId="0" xfId="0" applyFill="1" applyBorder="1" applyAlignment="1">
      <alignment/>
    </xf>
    <xf numFmtId="0" fontId="0" fillId="1" borderId="34" xfId="0" applyFill="1" applyBorder="1" applyAlignment="1">
      <alignment/>
    </xf>
    <xf numFmtId="0" fontId="0" fillId="1" borderId="35" xfId="0" applyFill="1" applyBorder="1" applyAlignment="1">
      <alignment/>
    </xf>
    <xf numFmtId="4" fontId="48" fillId="36" borderId="25" xfId="0" applyNumberFormat="1" applyFont="1" applyFill="1" applyBorder="1" applyAlignment="1">
      <alignment/>
    </xf>
    <xf numFmtId="0" fontId="48" fillId="36" borderId="25" xfId="0" applyFont="1" applyFill="1" applyBorder="1" applyAlignment="1">
      <alignment/>
    </xf>
    <xf numFmtId="0" fontId="48" fillId="1" borderId="0" xfId="0" applyFont="1" applyFill="1" applyBorder="1" applyAlignment="1">
      <alignment/>
    </xf>
    <xf numFmtId="4" fontId="49" fillId="0" borderId="14" xfId="0" applyNumberFormat="1" applyFont="1" applyBorder="1" applyAlignment="1">
      <alignment horizontal="center"/>
    </xf>
    <xf numFmtId="4" fontId="49" fillId="0" borderId="14" xfId="0" applyNumberFormat="1" applyFont="1" applyBorder="1" applyAlignment="1">
      <alignment/>
    </xf>
    <xf numFmtId="1" fontId="49" fillId="0" borderId="14" xfId="48" applyNumberFormat="1" applyFont="1" applyBorder="1" applyAlignment="1" quotePrefix="1">
      <alignment horizontal="right"/>
    </xf>
    <xf numFmtId="4" fontId="50" fillId="0" borderId="14" xfId="0" applyNumberFormat="1" applyFont="1" applyBorder="1" applyAlignment="1">
      <alignment/>
    </xf>
    <xf numFmtId="1" fontId="49" fillId="0" borderId="14" xfId="48" applyNumberFormat="1" applyFont="1" applyBorder="1" applyAlignment="1">
      <alignment horizontal="right"/>
    </xf>
    <xf numFmtId="4" fontId="52" fillId="0" borderId="14" xfId="0" applyNumberFormat="1" applyFont="1" applyBorder="1" applyAlignment="1">
      <alignment horizontal="center"/>
    </xf>
    <xf numFmtId="4" fontId="52" fillId="0" borderId="14" xfId="0" applyNumberFormat="1" applyFont="1" applyBorder="1" applyAlignment="1">
      <alignment/>
    </xf>
    <xf numFmtId="1" fontId="52" fillId="0" borderId="14" xfId="48" applyNumberFormat="1" applyFont="1" applyBorder="1" applyAlignment="1">
      <alignment horizontal="right"/>
    </xf>
    <xf numFmtId="14" fontId="53" fillId="35" borderId="38" xfId="0" applyNumberFormat="1" applyFont="1" applyFill="1" applyBorder="1" applyAlignment="1">
      <alignment horizontal="center"/>
    </xf>
    <xf numFmtId="4" fontId="53" fillId="35" borderId="39" xfId="0" applyNumberFormat="1" applyFont="1" applyFill="1" applyBorder="1" applyAlignment="1">
      <alignment horizontal="center"/>
    </xf>
    <xf numFmtId="1" fontId="53" fillId="35" borderId="39" xfId="48" applyNumberFormat="1" applyFont="1" applyFill="1" applyBorder="1" applyAlignment="1">
      <alignment horizontal="right"/>
    </xf>
    <xf numFmtId="4" fontId="54" fillId="35" borderId="39" xfId="0" applyNumberFormat="1" applyFont="1" applyFill="1" applyBorder="1" applyAlignment="1">
      <alignment horizontal="center"/>
    </xf>
    <xf numFmtId="4" fontId="55" fillId="35" borderId="40" xfId="0" applyNumberFormat="1" applyFont="1" applyFill="1" applyBorder="1" applyAlignment="1">
      <alignment horizontal="center"/>
    </xf>
    <xf numFmtId="14" fontId="49" fillId="0" borderId="41" xfId="0" applyNumberFormat="1" applyFont="1" applyBorder="1" applyAlignment="1">
      <alignment horizontal="center"/>
    </xf>
    <xf numFmtId="4" fontId="49" fillId="0" borderId="42" xfId="0" applyNumberFormat="1" applyFont="1" applyBorder="1" applyAlignment="1">
      <alignment horizontal="center"/>
    </xf>
    <xf numFmtId="4" fontId="49" fillId="0" borderId="42" xfId="0" applyNumberFormat="1" applyFont="1" applyBorder="1" applyAlignment="1">
      <alignment/>
    </xf>
    <xf numFmtId="1" fontId="49" fillId="0" borderId="42" xfId="48" applyNumberFormat="1" applyFont="1" applyBorder="1" applyAlignment="1" quotePrefix="1">
      <alignment horizontal="right"/>
    </xf>
    <xf numFmtId="4" fontId="50" fillId="0" borderId="42" xfId="0" applyNumberFormat="1" applyFont="1" applyBorder="1" applyAlignment="1">
      <alignment/>
    </xf>
    <xf numFmtId="4" fontId="51" fillId="0" borderId="23" xfId="0" applyNumberFormat="1" applyFont="1" applyBorder="1" applyAlignment="1">
      <alignment/>
    </xf>
    <xf numFmtId="14" fontId="49" fillId="0" borderId="43" xfId="0" applyNumberFormat="1" applyFont="1" applyBorder="1" applyAlignment="1">
      <alignment horizontal="center"/>
    </xf>
    <xf numFmtId="4" fontId="51" fillId="0" borderId="25" xfId="0" applyNumberFormat="1" applyFont="1" applyBorder="1" applyAlignment="1">
      <alignment/>
    </xf>
    <xf numFmtId="0" fontId="0" fillId="0" borderId="23" xfId="0" applyBorder="1" applyAlignment="1">
      <alignment/>
    </xf>
    <xf numFmtId="0" fontId="12" fillId="0" borderId="24" xfId="0" applyFont="1" applyBorder="1" applyAlignment="1">
      <alignment/>
    </xf>
    <xf numFmtId="4" fontId="56" fillId="0" borderId="25" xfId="0" applyNumberFormat="1" applyFont="1" applyBorder="1" applyAlignment="1">
      <alignment/>
    </xf>
    <xf numFmtId="4" fontId="49" fillId="0" borderId="28" xfId="0" applyNumberFormat="1" applyFont="1" applyBorder="1" applyAlignment="1">
      <alignment/>
    </xf>
    <xf numFmtId="4" fontId="51" fillId="0" borderId="14" xfId="0" applyNumberFormat="1" applyFont="1" applyBorder="1" applyAlignment="1">
      <alignment/>
    </xf>
    <xf numFmtId="4" fontId="56" fillId="37" borderId="0" xfId="0" applyNumberFormat="1" applyFont="1" applyFill="1" applyBorder="1" applyAlignment="1">
      <alignment/>
    </xf>
    <xf numFmtId="0" fontId="57" fillId="0" borderId="30" xfId="0" applyNumberFormat="1" applyFont="1" applyFill="1" applyBorder="1" applyAlignment="1">
      <alignment horizontal="center"/>
    </xf>
    <xf numFmtId="4" fontId="49" fillId="0" borderId="0" xfId="0" applyNumberFormat="1" applyFont="1" applyBorder="1" applyAlignment="1">
      <alignment/>
    </xf>
    <xf numFmtId="4" fontId="49" fillId="0" borderId="0" xfId="0" applyNumberFormat="1" applyFont="1" applyAlignment="1">
      <alignment/>
    </xf>
    <xf numFmtId="1" fontId="58" fillId="0" borderId="14" xfId="48" applyNumberFormat="1" applyFont="1" applyBorder="1" applyAlignment="1">
      <alignment horizontal="right"/>
    </xf>
    <xf numFmtId="14" fontId="49" fillId="0" borderId="14" xfId="0" applyNumberFormat="1" applyFont="1" applyBorder="1" applyAlignment="1">
      <alignment horizontal="center"/>
    </xf>
    <xf numFmtId="14" fontId="53" fillId="35" borderId="44" xfId="0" applyNumberFormat="1" applyFont="1" applyFill="1" applyBorder="1" applyAlignment="1">
      <alignment horizontal="center"/>
    </xf>
    <xf numFmtId="4" fontId="53" fillId="35" borderId="44" xfId="0" applyNumberFormat="1" applyFont="1" applyFill="1" applyBorder="1" applyAlignment="1">
      <alignment horizontal="center"/>
    </xf>
    <xf numFmtId="1" fontId="53" fillId="35" borderId="44" xfId="48" applyNumberFormat="1" applyFont="1" applyFill="1" applyBorder="1" applyAlignment="1">
      <alignment horizontal="right"/>
    </xf>
    <xf numFmtId="4" fontId="54" fillId="35" borderId="44" xfId="0" applyNumberFormat="1" applyFont="1" applyFill="1" applyBorder="1" applyAlignment="1">
      <alignment horizontal="center"/>
    </xf>
    <xf numFmtId="4" fontId="55" fillId="35" borderId="44" xfId="0" applyNumberFormat="1" applyFont="1" applyFill="1" applyBorder="1" applyAlignment="1">
      <alignment horizontal="center"/>
    </xf>
    <xf numFmtId="0" fontId="59" fillId="37" borderId="0" xfId="0" applyNumberFormat="1" applyFont="1" applyFill="1" applyBorder="1" applyAlignment="1">
      <alignment horizontal="center"/>
    </xf>
    <xf numFmtId="0" fontId="60" fillId="0" borderId="44" xfId="0" applyNumberFormat="1" applyFont="1" applyFill="1" applyBorder="1" applyAlignment="1">
      <alignment horizontal="center"/>
    </xf>
    <xf numFmtId="4" fontId="56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4" fontId="52" fillId="0" borderId="0" xfId="0" applyNumberFormat="1" applyFont="1" applyFill="1" applyBorder="1" applyAlignment="1">
      <alignment horizontal="center"/>
    </xf>
    <xf numFmtId="4" fontId="52" fillId="0" borderId="0" xfId="0" applyNumberFormat="1" applyFont="1" applyFill="1" applyBorder="1" applyAlignment="1">
      <alignment/>
    </xf>
    <xf numFmtId="1" fontId="52" fillId="0" borderId="0" xfId="48" applyNumberFormat="1" applyFont="1" applyFill="1" applyBorder="1" applyAlignment="1">
      <alignment horizontal="right"/>
    </xf>
    <xf numFmtId="4" fontId="50" fillId="0" borderId="0" xfId="0" applyNumberFormat="1" applyFont="1" applyFill="1" applyBorder="1" applyAlignment="1">
      <alignment/>
    </xf>
    <xf numFmtId="4" fontId="51" fillId="0" borderId="0" xfId="0" applyNumberFormat="1" applyFont="1" applyFill="1" applyBorder="1" applyAlignment="1">
      <alignment/>
    </xf>
    <xf numFmtId="0" fontId="57" fillId="0" borderId="0" xfId="0" applyNumberFormat="1" applyFont="1" applyFill="1" applyBorder="1" applyAlignment="1">
      <alignment horizontal="center"/>
    </xf>
    <xf numFmtId="4" fontId="49" fillId="0" borderId="0" xfId="0" applyNumberFormat="1" applyFont="1" applyFill="1" applyBorder="1" applyAlignment="1">
      <alignment/>
    </xf>
    <xf numFmtId="1" fontId="58" fillId="0" borderId="0" xfId="48" applyNumberFormat="1" applyFont="1" applyFill="1" applyBorder="1" applyAlignment="1">
      <alignment horizontal="right"/>
    </xf>
    <xf numFmtId="4" fontId="0" fillId="0" borderId="0" xfId="0" applyNumberFormat="1" applyFill="1" applyBorder="1" applyAlignment="1">
      <alignment/>
    </xf>
    <xf numFmtId="4" fontId="61" fillId="0" borderId="25" xfId="0" applyNumberFormat="1" applyFont="1" applyBorder="1" applyAlignment="1">
      <alignment/>
    </xf>
    <xf numFmtId="0" fontId="11" fillId="34" borderId="19" xfId="0" applyFont="1" applyFill="1" applyBorder="1" applyAlignment="1">
      <alignment horizontal="left"/>
    </xf>
    <xf numFmtId="182" fontId="49" fillId="0" borderId="14" xfId="48" applyNumberFormat="1" applyFont="1" applyBorder="1" applyAlignment="1">
      <alignment horizontal="right"/>
    </xf>
    <xf numFmtId="2" fontId="49" fillId="0" borderId="0" xfId="48" applyNumberFormat="1" applyFont="1" applyFill="1" applyBorder="1" applyAlignment="1">
      <alignment horizontal="right"/>
    </xf>
    <xf numFmtId="0" fontId="12" fillId="0" borderId="33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10" fillId="0" borderId="24" xfId="0" applyFont="1" applyBorder="1" applyAlignment="1">
      <alignment/>
    </xf>
    <xf numFmtId="0" fontId="10" fillId="0" borderId="0" xfId="0" applyFont="1" applyBorder="1" applyAlignment="1">
      <alignment/>
    </xf>
    <xf numFmtId="0" fontId="12" fillId="0" borderId="0" xfId="0" applyFont="1" applyBorder="1" applyAlignment="1" quotePrefix="1">
      <alignment horizontal="center"/>
    </xf>
    <xf numFmtId="0" fontId="12" fillId="0" borderId="25" xfId="0" applyFont="1" applyBorder="1" applyAlignment="1" quotePrefix="1">
      <alignment horizontal="center"/>
    </xf>
    <xf numFmtId="0" fontId="12" fillId="0" borderId="45" xfId="0" applyFont="1" applyBorder="1" applyAlignment="1">
      <alignment/>
    </xf>
    <xf numFmtId="0" fontId="12" fillId="34" borderId="46" xfId="0" applyFont="1" applyFill="1" applyBorder="1" applyAlignment="1">
      <alignment horizontal="center"/>
    </xf>
    <xf numFmtId="3" fontId="0" fillId="0" borderId="47" xfId="0" applyNumberFormat="1" applyBorder="1" applyAlignment="1">
      <alignment/>
    </xf>
    <xf numFmtId="0" fontId="14" fillId="0" borderId="24" xfId="0" applyFont="1" applyBorder="1" applyAlignment="1">
      <alignment/>
    </xf>
    <xf numFmtId="0" fontId="12" fillId="0" borderId="0" xfId="0" applyFont="1" applyBorder="1" applyAlignment="1" quotePrefix="1">
      <alignment horizontal="left"/>
    </xf>
    <xf numFmtId="4" fontId="13" fillId="0" borderId="0" xfId="0" applyNumberFormat="1" applyFont="1" applyBorder="1" applyAlignment="1" quotePrefix="1">
      <alignment horizontal="left"/>
    </xf>
    <xf numFmtId="0" fontId="12" fillId="0" borderId="0" xfId="0" applyFont="1" applyBorder="1" applyAlignment="1" quotePrefix="1">
      <alignment horizontal="right"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2" fillId="0" borderId="0" xfId="0" applyFont="1" applyBorder="1" applyAlignment="1">
      <alignment horizontal="right"/>
    </xf>
    <xf numFmtId="4" fontId="12" fillId="0" borderId="0" xfId="0" applyNumberFormat="1" applyFont="1" applyBorder="1" applyAlignment="1">
      <alignment horizontal="right"/>
    </xf>
    <xf numFmtId="0" fontId="0" fillId="0" borderId="0" xfId="0" applyBorder="1" applyAlignment="1">
      <alignment horizontal="right"/>
    </xf>
    <xf numFmtId="0" fontId="13" fillId="0" borderId="0" xfId="0" applyFont="1" applyBorder="1" applyAlignment="1" quotePrefix="1">
      <alignment horizontal="left"/>
    </xf>
    <xf numFmtId="3" fontId="11" fillId="0" borderId="47" xfId="0" applyNumberFormat="1" applyFont="1" applyBorder="1" applyAlignment="1">
      <alignment/>
    </xf>
    <xf numFmtId="0" fontId="5" fillId="0" borderId="24" xfId="0" applyFont="1" applyBorder="1" applyAlignment="1">
      <alignment horizontal="left"/>
    </xf>
    <xf numFmtId="0" fontId="5" fillId="0" borderId="0" xfId="0" applyFont="1" applyBorder="1" applyAlignment="1" quotePrefix="1">
      <alignment horizontal="left"/>
    </xf>
    <xf numFmtId="4" fontId="11" fillId="0" borderId="0" xfId="0" applyNumberFormat="1" applyFont="1" applyBorder="1" applyAlignment="1">
      <alignment horizontal="left"/>
    </xf>
    <xf numFmtId="0" fontId="5" fillId="0" borderId="24" xfId="0" applyFont="1" applyBorder="1" applyAlignment="1">
      <alignment horizontal="left"/>
    </xf>
    <xf numFmtId="2" fontId="62" fillId="0" borderId="33" xfId="0" applyNumberFormat="1" applyFont="1" applyBorder="1" applyAlignment="1">
      <alignment/>
    </xf>
    <xf numFmtId="0" fontId="10" fillId="0" borderId="24" xfId="0" applyFont="1" applyBorder="1" applyAlignment="1">
      <alignment vertical="center"/>
    </xf>
    <xf numFmtId="0" fontId="12" fillId="34" borderId="48" xfId="0" applyFont="1" applyFill="1" applyBorder="1" applyAlignment="1">
      <alignment horizontal="center"/>
    </xf>
    <xf numFmtId="4" fontId="0" fillId="0" borderId="47" xfId="0" applyNumberFormat="1" applyBorder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0" fillId="0" borderId="24" xfId="0" applyBorder="1" applyAlignment="1">
      <alignment horizontal="right"/>
    </xf>
    <xf numFmtId="0" fontId="0" fillId="0" borderId="45" xfId="0" applyFill="1" applyBorder="1" applyAlignment="1">
      <alignment/>
    </xf>
    <xf numFmtId="3" fontId="63" fillId="0" borderId="30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3" fontId="1" fillId="0" borderId="13" xfId="0" applyNumberFormat="1" applyFont="1" applyBorder="1" applyAlignment="1">
      <alignment/>
    </xf>
    <xf numFmtId="3" fontId="1" fillId="0" borderId="47" xfId="0" applyNumberFormat="1" applyFont="1" applyBorder="1" applyAlignment="1">
      <alignment/>
    </xf>
    <xf numFmtId="3" fontId="63" fillId="0" borderId="30" xfId="0" applyNumberFormat="1" applyFont="1" applyFill="1" applyBorder="1" applyAlignment="1">
      <alignment/>
    </xf>
    <xf numFmtId="3" fontId="63" fillId="0" borderId="44" xfId="0" applyNumberFormat="1" applyFont="1" applyBorder="1" applyAlignment="1">
      <alignment/>
    </xf>
    <xf numFmtId="3" fontId="1" fillId="0" borderId="49" xfId="0" applyNumberFormat="1" applyFont="1" applyBorder="1" applyAlignment="1">
      <alignment/>
    </xf>
    <xf numFmtId="3" fontId="1" fillId="0" borderId="50" xfId="0" applyNumberFormat="1" applyFont="1" applyBorder="1" applyAlignment="1">
      <alignment/>
    </xf>
    <xf numFmtId="3" fontId="1" fillId="0" borderId="47" xfId="0" applyNumberFormat="1" applyFont="1" applyFill="1" applyBorder="1" applyAlignment="1">
      <alignment horizontal="right"/>
    </xf>
    <xf numFmtId="3" fontId="63" fillId="0" borderId="13" xfId="0" applyNumberFormat="1" applyFont="1" applyBorder="1" applyAlignment="1">
      <alignment/>
    </xf>
    <xf numFmtId="3" fontId="1" fillId="0" borderId="51" xfId="0" applyNumberFormat="1" applyFont="1" applyFill="1" applyBorder="1" applyAlignment="1">
      <alignment/>
    </xf>
    <xf numFmtId="3" fontId="0" fillId="0" borderId="51" xfId="0" applyNumberFormat="1" applyFont="1" applyFill="1" applyBorder="1" applyAlignment="1">
      <alignment/>
    </xf>
    <xf numFmtId="3" fontId="1" fillId="0" borderId="40" xfId="0" applyNumberFormat="1" applyFont="1" applyFill="1" applyBorder="1" applyAlignment="1">
      <alignment/>
    </xf>
    <xf numFmtId="3" fontId="1" fillId="0" borderId="52" xfId="0" applyNumberFormat="1" applyFont="1" applyFill="1" applyBorder="1" applyAlignment="1">
      <alignment/>
    </xf>
    <xf numFmtId="3" fontId="0" fillId="0" borderId="52" xfId="0" applyNumberFormat="1" applyFont="1" applyFill="1" applyBorder="1" applyAlignment="1">
      <alignment/>
    </xf>
    <xf numFmtId="3" fontId="1" fillId="0" borderId="19" xfId="0" applyNumberFormat="1" applyFont="1" applyFill="1" applyBorder="1" applyAlignment="1">
      <alignment/>
    </xf>
    <xf numFmtId="3" fontId="0" fillId="0" borderId="19" xfId="0" applyNumberFormat="1" applyFont="1" applyFill="1" applyBorder="1" applyAlignment="1">
      <alignment/>
    </xf>
    <xf numFmtId="3" fontId="1" fillId="0" borderId="46" xfId="0" applyNumberFormat="1" applyFont="1" applyFill="1" applyBorder="1" applyAlignment="1">
      <alignment/>
    </xf>
    <xf numFmtId="4" fontId="14" fillId="0" borderId="13" xfId="0" applyNumberFormat="1" applyFont="1" applyFill="1" applyBorder="1" applyAlignment="1">
      <alignment horizontal="right"/>
    </xf>
    <xf numFmtId="3" fontId="0" fillId="0" borderId="13" xfId="0" applyNumberFormat="1" applyFont="1" applyFill="1" applyBorder="1" applyAlignment="1">
      <alignment/>
    </xf>
    <xf numFmtId="3" fontId="14" fillId="0" borderId="13" xfId="0" applyNumberFormat="1" applyFont="1" applyFill="1" applyBorder="1" applyAlignment="1">
      <alignment/>
    </xf>
    <xf numFmtId="3" fontId="14" fillId="0" borderId="47" xfId="0" applyNumberFormat="1" applyFont="1" applyFill="1" applyBorder="1" applyAlignment="1">
      <alignment/>
    </xf>
    <xf numFmtId="4" fontId="0" fillId="0" borderId="13" xfId="0" applyNumberFormat="1" applyFont="1" applyBorder="1" applyAlignment="1">
      <alignment/>
    </xf>
    <xf numFmtId="3" fontId="0" fillId="0" borderId="13" xfId="48" applyNumberFormat="1" applyFont="1" applyBorder="1" applyAlignment="1">
      <alignment/>
    </xf>
    <xf numFmtId="4" fontId="14" fillId="0" borderId="13" xfId="0" applyNumberFormat="1" applyFont="1" applyBorder="1" applyAlignment="1">
      <alignment/>
    </xf>
    <xf numFmtId="3" fontId="14" fillId="0" borderId="13" xfId="0" applyNumberFormat="1" applyFont="1" applyBorder="1" applyAlignment="1">
      <alignment/>
    </xf>
    <xf numFmtId="4" fontId="2" fillId="0" borderId="13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4" fontId="14" fillId="0" borderId="3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14" fillId="0" borderId="30" xfId="0" applyNumberFormat="1" applyFont="1" applyBorder="1" applyAlignment="1">
      <alignment/>
    </xf>
    <xf numFmtId="3" fontId="14" fillId="0" borderId="25" xfId="0" applyNumberFormat="1" applyFont="1" applyBorder="1" applyAlignment="1">
      <alignment/>
    </xf>
    <xf numFmtId="4" fontId="0" fillId="0" borderId="30" xfId="0" applyNumberFormat="1" applyFont="1" applyBorder="1" applyAlignment="1" quotePrefix="1">
      <alignment/>
    </xf>
    <xf numFmtId="3" fontId="2" fillId="0" borderId="47" xfId="0" applyNumberFormat="1" applyFont="1" applyBorder="1" applyAlignment="1">
      <alignment/>
    </xf>
    <xf numFmtId="4" fontId="64" fillId="0" borderId="30" xfId="0" applyNumberFormat="1" applyFont="1" applyFill="1" applyBorder="1" applyAlignment="1">
      <alignment/>
    </xf>
    <xf numFmtId="3" fontId="65" fillId="0" borderId="13" xfId="0" applyNumberFormat="1" applyFont="1" applyBorder="1" applyAlignment="1">
      <alignment/>
    </xf>
    <xf numFmtId="3" fontId="14" fillId="0" borderId="47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14" fillId="0" borderId="44" xfId="0" applyNumberFormat="1" applyFont="1" applyBorder="1" applyAlignment="1">
      <alignment/>
    </xf>
    <xf numFmtId="3" fontId="14" fillId="0" borderId="44" xfId="0" applyNumberFormat="1" applyFont="1" applyBorder="1" applyAlignment="1">
      <alignment/>
    </xf>
    <xf numFmtId="3" fontId="2" fillId="0" borderId="30" xfId="0" applyNumberFormat="1" applyFont="1" applyBorder="1" applyAlignment="1">
      <alignment/>
    </xf>
    <xf numFmtId="3" fontId="2" fillId="0" borderId="25" xfId="0" applyNumberFormat="1" applyFont="1" applyBorder="1" applyAlignment="1">
      <alignment/>
    </xf>
    <xf numFmtId="3" fontId="1" fillId="0" borderId="30" xfId="0" applyNumberFormat="1" applyFont="1" applyBorder="1" applyAlignment="1">
      <alignment/>
    </xf>
    <xf numFmtId="3" fontId="1" fillId="0" borderId="25" xfId="0" applyNumberFormat="1" applyFont="1" applyBorder="1" applyAlignment="1">
      <alignment/>
    </xf>
    <xf numFmtId="4" fontId="1" fillId="0" borderId="20" xfId="0" applyNumberFormat="1" applyFont="1" applyFill="1" applyBorder="1" applyAlignment="1">
      <alignment/>
    </xf>
    <xf numFmtId="3" fontId="0" fillId="0" borderId="18" xfId="0" applyNumberFormat="1" applyFont="1" applyFill="1" applyBorder="1" applyAlignment="1">
      <alignment/>
    </xf>
    <xf numFmtId="3" fontId="1" fillId="0" borderId="20" xfId="0" applyNumberFormat="1" applyFont="1" applyFill="1" applyBorder="1" applyAlignment="1">
      <alignment/>
    </xf>
    <xf numFmtId="4" fontId="1" fillId="0" borderId="51" xfId="0" applyNumberFormat="1" applyFont="1" applyFill="1" applyBorder="1" applyAlignment="1">
      <alignment/>
    </xf>
    <xf numFmtId="3" fontId="14" fillId="0" borderId="50" xfId="0" applyNumberFormat="1" applyFont="1" applyBorder="1" applyAlignment="1">
      <alignment/>
    </xf>
    <xf numFmtId="4" fontId="0" fillId="0" borderId="33" xfId="0" applyNumberFormat="1" applyBorder="1" applyAlignment="1">
      <alignment/>
    </xf>
    <xf numFmtId="4" fontId="10" fillId="0" borderId="0" xfId="0" applyNumberFormat="1" applyFont="1" applyBorder="1" applyAlignment="1">
      <alignment/>
    </xf>
    <xf numFmtId="4" fontId="12" fillId="34" borderId="19" xfId="0" applyNumberFormat="1" applyFont="1" applyFill="1" applyBorder="1" applyAlignment="1">
      <alignment horizontal="center"/>
    </xf>
    <xf numFmtId="4" fontId="12" fillId="0" borderId="18" xfId="0" applyNumberFormat="1" applyFont="1" applyBorder="1" applyAlignment="1">
      <alignment/>
    </xf>
    <xf numFmtId="4" fontId="12" fillId="0" borderId="0" xfId="48" applyNumberFormat="1" applyFont="1" applyBorder="1" applyAlignment="1">
      <alignment horizontal="right"/>
    </xf>
    <xf numFmtId="4" fontId="0" fillId="0" borderId="26" xfId="0" applyNumberFormat="1" applyFill="1" applyBorder="1" applyAlignment="1">
      <alignment/>
    </xf>
    <xf numFmtId="4" fontId="0" fillId="0" borderId="0" xfId="0" applyNumberFormat="1" applyBorder="1" applyAlignment="1">
      <alignment horizontal="center"/>
    </xf>
    <xf numFmtId="4" fontId="49" fillId="0" borderId="0" xfId="48" applyNumberFormat="1" applyFont="1" applyBorder="1" applyAlignment="1">
      <alignment horizontal="right"/>
    </xf>
    <xf numFmtId="4" fontId="11" fillId="0" borderId="26" xfId="0" applyNumberFormat="1" applyFont="1" applyFill="1" applyBorder="1" applyAlignment="1">
      <alignment/>
    </xf>
    <xf numFmtId="3" fontId="2" fillId="0" borderId="14" xfId="0" applyNumberFormat="1" applyFont="1" applyBorder="1" applyAlignment="1">
      <alignment/>
    </xf>
    <xf numFmtId="3" fontId="66" fillId="0" borderId="13" xfId="0" applyNumberFormat="1" applyFont="1" applyBorder="1" applyAlignment="1">
      <alignment/>
    </xf>
    <xf numFmtId="3" fontId="14" fillId="0" borderId="27" xfId="0" applyNumberFormat="1" applyFont="1" applyFill="1" applyBorder="1" applyAlignment="1">
      <alignment/>
    </xf>
    <xf numFmtId="3" fontId="0" fillId="0" borderId="47" xfId="0" applyNumberFormat="1" applyFont="1" applyBorder="1" applyAlignment="1">
      <alignment/>
    </xf>
    <xf numFmtId="3" fontId="1" fillId="0" borderId="13" xfId="0" applyNumberFormat="1" applyFont="1" applyBorder="1" applyAlignment="1">
      <alignment horizontal="right"/>
    </xf>
    <xf numFmtId="3" fontId="14" fillId="0" borderId="40" xfId="0" applyNumberFormat="1" applyFont="1" applyFill="1" applyBorder="1" applyAlignment="1">
      <alignment/>
    </xf>
    <xf numFmtId="3" fontId="14" fillId="0" borderId="20" xfId="0" applyNumberFormat="1" applyFont="1" applyBorder="1" applyAlignment="1">
      <alignment/>
    </xf>
    <xf numFmtId="4" fontId="2" fillId="0" borderId="47" xfId="0" applyNumberFormat="1" applyFont="1" applyBorder="1" applyAlignment="1">
      <alignment horizontal="left"/>
    </xf>
    <xf numFmtId="4" fontId="14" fillId="0" borderId="20" xfId="0" applyNumberFormat="1" applyFont="1" applyFill="1" applyBorder="1" applyAlignment="1">
      <alignment/>
    </xf>
    <xf numFmtId="3" fontId="68" fillId="0" borderId="13" xfId="48" applyNumberFormat="1" applyFont="1" applyFill="1" applyBorder="1" applyAlignment="1">
      <alignment/>
    </xf>
    <xf numFmtId="4" fontId="48" fillId="0" borderId="0" xfId="0" applyNumberFormat="1" applyFont="1" applyAlignment="1">
      <alignment/>
    </xf>
    <xf numFmtId="2" fontId="12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6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65" fillId="0" borderId="0" xfId="0" applyNumberFormat="1" applyFont="1" applyAlignment="1">
      <alignment/>
    </xf>
    <xf numFmtId="2" fontId="64" fillId="0" borderId="0" xfId="0" applyNumberFormat="1" applyFont="1" applyAlignment="1">
      <alignment/>
    </xf>
    <xf numFmtId="4" fontId="1" fillId="0" borderId="14" xfId="48" applyNumberFormat="1" applyFont="1" applyBorder="1" applyAlignment="1">
      <alignment horizontal="right"/>
    </xf>
    <xf numFmtId="4" fontId="2" fillId="0" borderId="47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0" fillId="0" borderId="24" xfId="0" applyFill="1" applyBorder="1" applyAlignment="1">
      <alignment/>
    </xf>
    <xf numFmtId="0" fontId="5" fillId="0" borderId="0" xfId="0" applyFont="1" applyFill="1" applyBorder="1" applyAlignment="1">
      <alignment/>
    </xf>
    <xf numFmtId="3" fontId="1" fillId="0" borderId="13" xfId="0" applyNumberFormat="1" applyFont="1" applyFill="1" applyBorder="1" applyAlignment="1">
      <alignment/>
    </xf>
    <xf numFmtId="3" fontId="1" fillId="0" borderId="47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4" fontId="12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3" fontId="63" fillId="0" borderId="13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/>
    </xf>
    <xf numFmtId="0" fontId="9" fillId="0" borderId="0" xfId="0" applyFont="1" applyFill="1" applyBorder="1" applyAlignment="1" quotePrefix="1">
      <alignment horizontal="left"/>
    </xf>
    <xf numFmtId="0" fontId="13" fillId="0" borderId="0" xfId="0" applyFont="1" applyFill="1" applyBorder="1" applyAlignment="1">
      <alignment/>
    </xf>
    <xf numFmtId="3" fontId="63" fillId="0" borderId="13" xfId="48" applyNumberFormat="1" applyFont="1" applyFill="1" applyBorder="1" applyAlignment="1">
      <alignment/>
    </xf>
    <xf numFmtId="4" fontId="12" fillId="0" borderId="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4" fontId="1" fillId="0" borderId="13" xfId="0" applyNumberFormat="1" applyFont="1" applyFill="1" applyBorder="1" applyAlignment="1">
      <alignment/>
    </xf>
    <xf numFmtId="4" fontId="15" fillId="0" borderId="0" xfId="0" applyNumberFormat="1" applyFont="1" applyFill="1" applyAlignment="1">
      <alignment/>
    </xf>
    <xf numFmtId="4" fontId="0" fillId="0" borderId="0" xfId="0" applyNumberFormat="1" applyFill="1" applyAlignment="1">
      <alignment/>
    </xf>
    <xf numFmtId="0" fontId="15" fillId="0" borderId="0" xfId="0" applyFont="1" applyFill="1" applyAlignment="1">
      <alignment/>
    </xf>
    <xf numFmtId="0" fontId="12" fillId="0" borderId="0" xfId="0" applyFont="1" applyFill="1" applyAlignment="1">
      <alignment/>
    </xf>
    <xf numFmtId="4" fontId="69" fillId="0" borderId="13" xfId="0" applyNumberFormat="1" applyFont="1" applyBorder="1" applyAlignment="1">
      <alignment/>
    </xf>
    <xf numFmtId="3" fontId="14" fillId="0" borderId="20" xfId="0" applyNumberFormat="1" applyFont="1" applyFill="1" applyBorder="1" applyAlignment="1">
      <alignment/>
    </xf>
    <xf numFmtId="4" fontId="63" fillId="0" borderId="30" xfId="0" applyNumberFormat="1" applyFont="1" applyBorder="1" applyAlignment="1">
      <alignment/>
    </xf>
    <xf numFmtId="4" fontId="63" fillId="0" borderId="44" xfId="0" applyNumberFormat="1" applyFont="1" applyBorder="1" applyAlignment="1">
      <alignment/>
    </xf>
    <xf numFmtId="4" fontId="63" fillId="0" borderId="13" xfId="0" applyNumberFormat="1" applyFont="1" applyBorder="1" applyAlignment="1">
      <alignment/>
    </xf>
    <xf numFmtId="4" fontId="15" fillId="0" borderId="0" xfId="0" applyNumberFormat="1" applyFont="1" applyAlignment="1">
      <alignment/>
    </xf>
    <xf numFmtId="4" fontId="47" fillId="0" borderId="13" xfId="48" applyNumberFormat="1" applyFont="1" applyFill="1" applyBorder="1" applyAlignment="1">
      <alignment/>
    </xf>
    <xf numFmtId="4" fontId="15" fillId="36" borderId="23" xfId="0" applyNumberFormat="1" applyFont="1" applyFill="1" applyBorder="1" applyAlignment="1">
      <alignment/>
    </xf>
    <xf numFmtId="4" fontId="0" fillId="36" borderId="28" xfId="0" applyNumberFormat="1" applyFill="1" applyBorder="1" applyAlignment="1">
      <alignment/>
    </xf>
    <xf numFmtId="0" fontId="0" fillId="0" borderId="53" xfId="0" applyFill="1" applyBorder="1" applyAlignment="1">
      <alignment/>
    </xf>
    <xf numFmtId="0" fontId="0" fillId="0" borderId="17" xfId="0" applyFill="1" applyBorder="1" applyAlignment="1">
      <alignment/>
    </xf>
    <xf numFmtId="0" fontId="1" fillId="0" borderId="17" xfId="0" applyFont="1" applyFill="1" applyBorder="1" applyAlignment="1" quotePrefix="1">
      <alignment horizontal="left"/>
    </xf>
    <xf numFmtId="4" fontId="48" fillId="36" borderId="20" xfId="0" applyNumberFormat="1" applyFont="1" applyFill="1" applyBorder="1" applyAlignment="1">
      <alignment/>
    </xf>
    <xf numFmtId="1" fontId="12" fillId="0" borderId="0" xfId="0" applyNumberFormat="1" applyFont="1" applyBorder="1" applyAlignment="1">
      <alignment horizontal="right"/>
    </xf>
    <xf numFmtId="3" fontId="69" fillId="0" borderId="25" xfId="0" applyNumberFormat="1" applyFont="1" applyBorder="1" applyAlignment="1">
      <alignment/>
    </xf>
    <xf numFmtId="3" fontId="0" fillId="0" borderId="30" xfId="0" applyNumberFormat="1" applyFont="1" applyBorder="1" applyAlignment="1">
      <alignment/>
    </xf>
    <xf numFmtId="4" fontId="11" fillId="0" borderId="0" xfId="0" applyNumberFormat="1" applyFont="1" applyBorder="1" applyAlignment="1" quotePrefix="1">
      <alignment horizontal="right"/>
    </xf>
    <xf numFmtId="3" fontId="70" fillId="0" borderId="14" xfId="0" applyNumberFormat="1" applyFont="1" applyBorder="1" applyAlignment="1">
      <alignment/>
    </xf>
    <xf numFmtId="3" fontId="0" fillId="0" borderId="24" xfId="0" applyNumberFormat="1" applyFill="1" applyBorder="1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Border="1" applyAlignment="1">
      <alignment/>
    </xf>
    <xf numFmtId="0" fontId="0" fillId="0" borderId="0" xfId="0" applyAlignment="1" quotePrefix="1">
      <alignment horizontal="left"/>
    </xf>
    <xf numFmtId="4" fontId="69" fillId="38" borderId="20" xfId="0" applyNumberFormat="1" applyFont="1" applyFill="1" applyBorder="1" applyAlignment="1">
      <alignment/>
    </xf>
    <xf numFmtId="4" fontId="11" fillId="0" borderId="0" xfId="48" applyNumberFormat="1" applyFont="1" applyBorder="1" applyAlignment="1">
      <alignment horizontal="right"/>
    </xf>
    <xf numFmtId="4" fontId="2" fillId="0" borderId="14" xfId="0" applyNumberFormat="1" applyFont="1" applyBorder="1" applyAlignment="1">
      <alignment/>
    </xf>
    <xf numFmtId="4" fontId="62" fillId="0" borderId="0" xfId="0" applyNumberFormat="1" applyFont="1" applyBorder="1" applyAlignment="1" applyProtection="1">
      <alignment/>
      <protection locked="0"/>
    </xf>
    <xf numFmtId="3" fontId="9" fillId="0" borderId="13" xfId="0" applyNumberFormat="1" applyFont="1" applyBorder="1" applyAlignment="1">
      <alignment/>
    </xf>
    <xf numFmtId="3" fontId="63" fillId="0" borderId="47" xfId="0" applyNumberFormat="1" applyFont="1" applyBorder="1" applyAlignment="1">
      <alignment/>
    </xf>
    <xf numFmtId="3" fontId="63" fillId="0" borderId="49" xfId="0" applyNumberFormat="1" applyFont="1" applyBorder="1" applyAlignment="1">
      <alignment/>
    </xf>
    <xf numFmtId="3" fontId="63" fillId="0" borderId="50" xfId="0" applyNumberFormat="1" applyFont="1" applyBorder="1" applyAlignment="1">
      <alignment/>
    </xf>
    <xf numFmtId="0" fontId="9" fillId="0" borderId="0" xfId="0" applyFont="1" applyAlignment="1">
      <alignment/>
    </xf>
    <xf numFmtId="4" fontId="63" fillId="0" borderId="49" xfId="0" applyNumberFormat="1" applyFont="1" applyBorder="1" applyAlignment="1">
      <alignment/>
    </xf>
    <xf numFmtId="4" fontId="63" fillId="0" borderId="0" xfId="0" applyNumberFormat="1" applyFont="1" applyAlignment="1">
      <alignment/>
    </xf>
    <xf numFmtId="4" fontId="63" fillId="0" borderId="51" xfId="0" applyNumberFormat="1" applyFont="1" applyFill="1" applyBorder="1" applyAlignment="1">
      <alignment/>
    </xf>
    <xf numFmtId="3" fontId="9" fillId="0" borderId="51" xfId="0" applyNumberFormat="1" applyFont="1" applyFill="1" applyBorder="1" applyAlignment="1">
      <alignment/>
    </xf>
    <xf numFmtId="3" fontId="63" fillId="0" borderId="51" xfId="0" applyNumberFormat="1" applyFont="1" applyFill="1" applyBorder="1" applyAlignment="1">
      <alignment/>
    </xf>
    <xf numFmtId="3" fontId="63" fillId="0" borderId="40" xfId="0" applyNumberFormat="1" applyFont="1" applyFill="1" applyBorder="1" applyAlignment="1">
      <alignment/>
    </xf>
    <xf numFmtId="4" fontId="9" fillId="0" borderId="13" xfId="0" applyNumberFormat="1" applyFont="1" applyBorder="1" applyAlignment="1">
      <alignment/>
    </xf>
    <xf numFmtId="3" fontId="9" fillId="0" borderId="13" xfId="0" applyNumberFormat="1" applyFont="1" applyFill="1" applyBorder="1" applyAlignment="1">
      <alignment/>
    </xf>
    <xf numFmtId="3" fontId="63" fillId="0" borderId="47" xfId="0" applyNumberFormat="1" applyFont="1" applyFill="1" applyBorder="1" applyAlignment="1">
      <alignment/>
    </xf>
    <xf numFmtId="4" fontId="63" fillId="0" borderId="52" xfId="0" applyNumberFormat="1" applyFont="1" applyFill="1" applyBorder="1" applyAlignment="1">
      <alignment/>
    </xf>
    <xf numFmtId="3" fontId="9" fillId="0" borderId="52" xfId="0" applyNumberFormat="1" applyFont="1" applyFill="1" applyBorder="1" applyAlignment="1">
      <alignment/>
    </xf>
    <xf numFmtId="3" fontId="63" fillId="0" borderId="52" xfId="0" applyNumberFormat="1" applyFont="1" applyFill="1" applyBorder="1" applyAlignment="1">
      <alignment/>
    </xf>
    <xf numFmtId="3" fontId="63" fillId="0" borderId="54" xfId="0" applyNumberFormat="1" applyFont="1" applyFill="1" applyBorder="1" applyAlignment="1">
      <alignment/>
    </xf>
    <xf numFmtId="4" fontId="63" fillId="0" borderId="15" xfId="0" applyNumberFormat="1" applyFont="1" applyFill="1" applyBorder="1" applyAlignment="1">
      <alignment/>
    </xf>
    <xf numFmtId="3" fontId="9" fillId="0" borderId="15" xfId="0" applyNumberFormat="1" applyFont="1" applyFill="1" applyBorder="1" applyAlignment="1">
      <alignment/>
    </xf>
    <xf numFmtId="3" fontId="63" fillId="0" borderId="15" xfId="0" applyNumberFormat="1" applyFont="1" applyFill="1" applyBorder="1" applyAlignment="1">
      <alignment/>
    </xf>
    <xf numFmtId="3" fontId="63" fillId="0" borderId="55" xfId="0" applyNumberFormat="1" applyFont="1" applyFill="1" applyBorder="1" applyAlignment="1">
      <alignment/>
    </xf>
    <xf numFmtId="4" fontId="71" fillId="0" borderId="0" xfId="0" applyNumberFormat="1" applyFont="1" applyFill="1" applyAlignment="1">
      <alignment/>
    </xf>
    <xf numFmtId="4" fontId="72" fillId="0" borderId="0" xfId="0" applyNumberFormat="1" applyFont="1" applyFill="1" applyBorder="1" applyAlignment="1">
      <alignment/>
    </xf>
    <xf numFmtId="4" fontId="9" fillId="0" borderId="0" xfId="0" applyNumberFormat="1" applyFont="1" applyFill="1" applyAlignment="1">
      <alignment/>
    </xf>
    <xf numFmtId="14" fontId="12" fillId="0" borderId="0" xfId="0" applyNumberFormat="1" applyFont="1" applyBorder="1" applyAlignment="1" quotePrefix="1">
      <alignment horizontal="center"/>
    </xf>
    <xf numFmtId="14" fontId="12" fillId="0" borderId="25" xfId="0" applyNumberFormat="1" applyFont="1" applyBorder="1" applyAlignment="1" quotePrefix="1">
      <alignment horizontal="center"/>
    </xf>
    <xf numFmtId="15" fontId="12" fillId="0" borderId="0" xfId="0" applyNumberFormat="1" applyFont="1" applyBorder="1" applyAlignment="1" quotePrefix="1">
      <alignment horizontal="center"/>
    </xf>
    <xf numFmtId="15" fontId="12" fillId="0" borderId="25" xfId="0" applyNumberFormat="1" applyFont="1" applyBorder="1" applyAlignment="1" quotePrefix="1">
      <alignment horizontal="center"/>
    </xf>
    <xf numFmtId="0" fontId="12" fillId="0" borderId="56" xfId="0" applyFont="1" applyBorder="1" applyAlignment="1">
      <alignment/>
    </xf>
    <xf numFmtId="0" fontId="12" fillId="0" borderId="11" xfId="0" applyFont="1" applyBorder="1" applyAlignment="1">
      <alignment/>
    </xf>
    <xf numFmtId="0" fontId="12" fillId="0" borderId="11" xfId="0" applyFont="1" applyBorder="1" applyAlignment="1">
      <alignment/>
    </xf>
    <xf numFmtId="0" fontId="14" fillId="0" borderId="22" xfId="0" applyFont="1" applyBorder="1" applyAlignment="1">
      <alignment/>
    </xf>
    <xf numFmtId="4" fontId="14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4" fontId="46" fillId="0" borderId="0" xfId="0" applyNumberFormat="1" applyFont="1" applyBorder="1" applyAlignment="1">
      <alignment/>
    </xf>
    <xf numFmtId="3" fontId="12" fillId="0" borderId="0" xfId="0" applyNumberFormat="1" applyFont="1" applyBorder="1" applyAlignment="1">
      <alignment/>
    </xf>
    <xf numFmtId="4" fontId="0" fillId="0" borderId="37" xfId="0" applyNumberFormat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48" applyNumberFormat="1" applyFont="1" applyBorder="1" applyAlignment="1">
      <alignment/>
    </xf>
    <xf numFmtId="4" fontId="64" fillId="0" borderId="0" xfId="0" applyNumberFormat="1" applyFont="1" applyFill="1" applyAlignment="1">
      <alignment/>
    </xf>
    <xf numFmtId="4" fontId="9" fillId="0" borderId="0" xfId="48" applyNumberFormat="1" applyFont="1" applyFill="1" applyBorder="1" applyAlignment="1" quotePrefix="1">
      <alignment/>
    </xf>
    <xf numFmtId="4" fontId="9" fillId="0" borderId="0" xfId="48" applyNumberFormat="1" applyFont="1" applyFill="1" applyBorder="1" applyAlignment="1">
      <alignment/>
    </xf>
    <xf numFmtId="4" fontId="9" fillId="0" borderId="0" xfId="48" applyNumberFormat="1" applyFont="1" applyFill="1" applyBorder="1" applyAlignment="1">
      <alignment horizontal="right"/>
    </xf>
    <xf numFmtId="4" fontId="1" fillId="0" borderId="26" xfId="48" applyNumberFormat="1" applyFont="1" applyFill="1" applyBorder="1" applyAlignment="1">
      <alignment horizontal="right"/>
    </xf>
    <xf numFmtId="4" fontId="9" fillId="0" borderId="0" xfId="48" applyNumberFormat="1" applyFont="1" applyFill="1" applyBorder="1" applyAlignment="1" quotePrefix="1">
      <alignment horizontal="right"/>
    </xf>
    <xf numFmtId="4" fontId="0" fillId="0" borderId="0" xfId="48" applyNumberFormat="1" applyFont="1" applyFill="1" applyBorder="1" applyAlignment="1">
      <alignment horizontal="right"/>
    </xf>
    <xf numFmtId="4" fontId="1" fillId="0" borderId="26" xfId="48" applyNumberFormat="1" applyFont="1" applyFill="1" applyBorder="1" applyAlignment="1" quotePrefix="1">
      <alignment horizontal="right"/>
    </xf>
    <xf numFmtId="4" fontId="1" fillId="0" borderId="17" xfId="48" applyNumberFormat="1" applyFont="1" applyFill="1" applyBorder="1" applyAlignment="1">
      <alignment horizontal="right"/>
    </xf>
    <xf numFmtId="4" fontId="0" fillId="0" borderId="0" xfId="0" applyNumberFormat="1" applyFill="1" applyAlignment="1">
      <alignment horizontal="right"/>
    </xf>
    <xf numFmtId="0" fontId="13" fillId="0" borderId="14" xfId="0" applyFont="1" applyBorder="1" applyAlignment="1">
      <alignment/>
    </xf>
    <xf numFmtId="4" fontId="63" fillId="0" borderId="0" xfId="48" applyNumberFormat="1" applyFont="1" applyFill="1" applyBorder="1" applyAlignment="1" quotePrefix="1">
      <alignment/>
    </xf>
    <xf numFmtId="4" fontId="63" fillId="0" borderId="0" xfId="48" applyNumberFormat="1" applyFont="1" applyFill="1" applyBorder="1" applyAlignment="1" quotePrefix="1">
      <alignment horizontal="right"/>
    </xf>
    <xf numFmtId="4" fontId="63" fillId="0" borderId="0" xfId="48" applyNumberFormat="1" applyFont="1" applyFill="1" applyBorder="1" applyAlignment="1">
      <alignment horizontal="right"/>
    </xf>
    <xf numFmtId="0" fontId="10" fillId="0" borderId="0" xfId="0" applyFont="1" applyBorder="1" applyAlignment="1">
      <alignment horizontal="center" vertical="center"/>
    </xf>
    <xf numFmtId="4" fontId="1" fillId="0" borderId="0" xfId="0" applyNumberFormat="1" applyFont="1" applyBorder="1" applyAlignment="1">
      <alignment/>
    </xf>
    <xf numFmtId="4" fontId="46" fillId="0" borderId="0" xfId="0" applyNumberFormat="1" applyFont="1" applyAlignment="1">
      <alignment/>
    </xf>
    <xf numFmtId="4" fontId="11" fillId="0" borderId="17" xfId="0" applyNumberFormat="1" applyFont="1" applyBorder="1" applyAlignment="1">
      <alignment/>
    </xf>
    <xf numFmtId="3" fontId="11" fillId="0" borderId="17" xfId="0" applyNumberFormat="1" applyFont="1" applyBorder="1" applyAlignment="1">
      <alignment/>
    </xf>
    <xf numFmtId="4" fontId="11" fillId="0" borderId="16" xfId="0" applyNumberFormat="1" applyFont="1" applyBorder="1" applyAlignment="1">
      <alignment horizontal="right"/>
    </xf>
    <xf numFmtId="4" fontId="11" fillId="0" borderId="11" xfId="0" applyNumberFormat="1" applyFont="1" applyBorder="1" applyAlignment="1">
      <alignment/>
    </xf>
    <xf numFmtId="3" fontId="11" fillId="0" borderId="11" xfId="0" applyNumberFormat="1" applyFont="1" applyBorder="1" applyAlignment="1">
      <alignment/>
    </xf>
    <xf numFmtId="4" fontId="11" fillId="0" borderId="12" xfId="0" applyNumberFormat="1" applyFont="1" applyBorder="1" applyAlignment="1">
      <alignment horizontal="right"/>
    </xf>
    <xf numFmtId="4" fontId="11" fillId="0" borderId="14" xfId="0" applyNumberFormat="1" applyFont="1" applyBorder="1" applyAlignment="1">
      <alignment horizontal="right"/>
    </xf>
    <xf numFmtId="4" fontId="11" fillId="0" borderId="0" xfId="0" applyNumberFormat="1" applyFont="1" applyAlignment="1">
      <alignment/>
    </xf>
    <xf numFmtId="0" fontId="46" fillId="0" borderId="0" xfId="0" applyFont="1" applyAlignment="1">
      <alignment/>
    </xf>
    <xf numFmtId="4" fontId="46" fillId="0" borderId="20" xfId="0" applyNumberFormat="1" applyFont="1" applyBorder="1" applyAlignment="1">
      <alignment/>
    </xf>
    <xf numFmtId="0" fontId="46" fillId="0" borderId="0" xfId="0" applyFont="1" applyBorder="1" applyAlignment="1">
      <alignment/>
    </xf>
    <xf numFmtId="4" fontId="11" fillId="38" borderId="0" xfId="0" applyNumberFormat="1" applyFont="1" applyFill="1" applyBorder="1" applyAlignment="1">
      <alignment horizontal="right"/>
    </xf>
    <xf numFmtId="4" fontId="1" fillId="0" borderId="0" xfId="0" applyNumberFormat="1" applyFont="1" applyAlignment="1">
      <alignment/>
    </xf>
    <xf numFmtId="4" fontId="78" fillId="0" borderId="0" xfId="48" applyNumberFormat="1" applyFont="1" applyFill="1" applyBorder="1" applyAlignment="1" quotePrefix="1">
      <alignment/>
    </xf>
    <xf numFmtId="4" fontId="78" fillId="0" borderId="0" xfId="48" applyNumberFormat="1" applyFont="1" applyFill="1" applyBorder="1" applyAlignment="1">
      <alignment horizontal="right"/>
    </xf>
    <xf numFmtId="4" fontId="78" fillId="0" borderId="0" xfId="48" applyNumberFormat="1" applyFont="1" applyFill="1" applyBorder="1" applyAlignment="1" quotePrefix="1">
      <alignment horizontal="right"/>
    </xf>
    <xf numFmtId="4" fontId="63" fillId="0" borderId="35" xfId="48" applyNumberFormat="1" applyFont="1" applyFill="1" applyBorder="1" applyAlignment="1" quotePrefix="1">
      <alignment/>
    </xf>
    <xf numFmtId="4" fontId="64" fillId="0" borderId="35" xfId="0" applyNumberFormat="1" applyFont="1" applyBorder="1" applyAlignment="1">
      <alignment/>
    </xf>
    <xf numFmtId="0" fontId="64" fillId="0" borderId="0" xfId="0" applyFont="1" applyFill="1" applyAlignment="1">
      <alignment/>
    </xf>
    <xf numFmtId="0" fontId="0" fillId="0" borderId="21" xfId="0" applyBorder="1" applyAlignment="1">
      <alignment/>
    </xf>
    <xf numFmtId="4" fontId="10" fillId="0" borderId="21" xfId="0" applyNumberFormat="1" applyFont="1" applyBorder="1" applyAlignment="1">
      <alignment horizontal="center" vertical="center"/>
    </xf>
    <xf numFmtId="4" fontId="43" fillId="0" borderId="21" xfId="0" applyNumberFormat="1" applyFont="1" applyBorder="1" applyAlignment="1">
      <alignment horizontal="center" vertical="center"/>
    </xf>
    <xf numFmtId="4" fontId="43" fillId="0" borderId="21" xfId="0" applyNumberFormat="1" applyFont="1" applyBorder="1" applyAlignment="1">
      <alignment/>
    </xf>
    <xf numFmtId="4" fontId="43" fillId="0" borderId="19" xfId="0" applyNumberFormat="1" applyFont="1" applyBorder="1" applyAlignment="1">
      <alignment/>
    </xf>
    <xf numFmtId="4" fontId="64" fillId="0" borderId="37" xfId="0" applyNumberFormat="1" applyFont="1" applyBorder="1" applyAlignment="1">
      <alignment/>
    </xf>
    <xf numFmtId="4" fontId="64" fillId="0" borderId="57" xfId="0" applyNumberFormat="1" applyFont="1" applyBorder="1" applyAlignment="1">
      <alignment/>
    </xf>
    <xf numFmtId="4" fontId="0" fillId="0" borderId="20" xfId="0" applyNumberFormat="1" applyBorder="1" applyAlignment="1">
      <alignment/>
    </xf>
    <xf numFmtId="4" fontId="79" fillId="0" borderId="20" xfId="0" applyNumberFormat="1" applyFont="1" applyBorder="1" applyAlignment="1">
      <alignment/>
    </xf>
    <xf numFmtId="4" fontId="43" fillId="0" borderId="36" xfId="0" applyNumberFormat="1" applyFont="1" applyBorder="1" applyAlignment="1">
      <alignment/>
    </xf>
    <xf numFmtId="4" fontId="0" fillId="0" borderId="57" xfId="0" applyNumberFormat="1" applyBorder="1" applyAlignment="1">
      <alignment/>
    </xf>
    <xf numFmtId="4" fontId="63" fillId="0" borderId="40" xfId="0" applyNumberFormat="1" applyFont="1" applyFill="1" applyBorder="1" applyAlignment="1">
      <alignment/>
    </xf>
    <xf numFmtId="4" fontId="73" fillId="0" borderId="30" xfId="0" applyNumberFormat="1" applyFont="1" applyBorder="1" applyAlignment="1">
      <alignment/>
    </xf>
    <xf numFmtId="0" fontId="9" fillId="0" borderId="30" xfId="0" applyFont="1" applyFill="1" applyBorder="1" applyAlignment="1">
      <alignment/>
    </xf>
    <xf numFmtId="0" fontId="9" fillId="0" borderId="30" xfId="0" applyFont="1" applyFill="1" applyBorder="1" applyAlignment="1">
      <alignment horizontal="left"/>
    </xf>
    <xf numFmtId="0" fontId="9" fillId="0" borderId="30" xfId="0" applyFont="1" applyFill="1" applyBorder="1" applyAlignment="1" quotePrefix="1">
      <alignment horizontal="left"/>
    </xf>
    <xf numFmtId="0" fontId="0" fillId="0" borderId="30" xfId="0" applyFill="1" applyBorder="1" applyAlignment="1">
      <alignment/>
    </xf>
    <xf numFmtId="0" fontId="0" fillId="0" borderId="41" xfId="0" applyBorder="1" applyAlignment="1">
      <alignment/>
    </xf>
    <xf numFmtId="0" fontId="0" fillId="0" borderId="30" xfId="0" applyBorder="1" applyAlignment="1">
      <alignment/>
    </xf>
    <xf numFmtId="2" fontId="0" fillId="0" borderId="25" xfId="0" applyNumberFormat="1" applyBorder="1" applyAlignment="1">
      <alignment/>
    </xf>
    <xf numFmtId="4" fontId="0" fillId="0" borderId="0" xfId="0" applyNumberFormat="1" applyFont="1" applyBorder="1" applyAlignment="1">
      <alignment/>
    </xf>
    <xf numFmtId="4" fontId="12" fillId="0" borderId="0" xfId="0" applyNumberFormat="1" applyFont="1" applyFill="1" applyBorder="1" applyAlignment="1">
      <alignment/>
    </xf>
    <xf numFmtId="4" fontId="46" fillId="0" borderId="34" xfId="0" applyNumberFormat="1" applyFont="1" applyBorder="1" applyAlignment="1">
      <alignment/>
    </xf>
    <xf numFmtId="3" fontId="12" fillId="0" borderId="35" xfId="0" applyNumberFormat="1" applyFont="1" applyBorder="1" applyAlignment="1">
      <alignment/>
    </xf>
    <xf numFmtId="194" fontId="46" fillId="0" borderId="0" xfId="44" applyFont="1" applyBorder="1" applyAlignment="1">
      <alignment/>
    </xf>
    <xf numFmtId="4" fontId="1" fillId="0" borderId="0" xfId="0" applyNumberFormat="1" applyFont="1" applyFill="1" applyBorder="1" applyAlignment="1">
      <alignment horizontal="center"/>
    </xf>
    <xf numFmtId="14" fontId="1" fillId="0" borderId="0" xfId="0" applyNumberFormat="1" applyFont="1" applyFill="1" applyBorder="1" applyAlignment="1">
      <alignment/>
    </xf>
    <xf numFmtId="4" fontId="10" fillId="0" borderId="0" xfId="0" applyNumberFormat="1" applyFont="1" applyFill="1" applyBorder="1" applyAlignment="1">
      <alignment horizontal="center"/>
    </xf>
    <xf numFmtId="4" fontId="0" fillId="0" borderId="14" xfId="0" applyNumberFormat="1" applyFill="1" applyBorder="1" applyAlignment="1">
      <alignment/>
    </xf>
    <xf numFmtId="0" fontId="1" fillId="0" borderId="14" xfId="0" applyFont="1" applyFill="1" applyBorder="1" applyAlignment="1" quotePrefix="1">
      <alignment horizontal="left"/>
    </xf>
    <xf numFmtId="0" fontId="1" fillId="0" borderId="14" xfId="0" applyFont="1" applyFill="1" applyBorder="1" applyAlignment="1">
      <alignment horizontal="left"/>
    </xf>
    <xf numFmtId="0" fontId="0" fillId="0" borderId="14" xfId="0" applyFill="1" applyBorder="1" applyAlignment="1">
      <alignment/>
    </xf>
    <xf numFmtId="0" fontId="0" fillId="0" borderId="34" xfId="0" applyFill="1" applyBorder="1" applyAlignment="1">
      <alignment/>
    </xf>
    <xf numFmtId="0" fontId="0" fillId="0" borderId="35" xfId="0" applyFill="1" applyBorder="1" applyAlignment="1">
      <alignment/>
    </xf>
    <xf numFmtId="0" fontId="1" fillId="0" borderId="58" xfId="0" applyFont="1" applyFill="1" applyBorder="1" applyAlignment="1">
      <alignment/>
    </xf>
    <xf numFmtId="0" fontId="9" fillId="0" borderId="13" xfId="0" applyFont="1" applyBorder="1" applyAlignment="1">
      <alignment/>
    </xf>
    <xf numFmtId="0" fontId="9" fillId="0" borderId="13" xfId="0" applyFont="1" applyFill="1" applyBorder="1" applyAlignment="1">
      <alignment/>
    </xf>
    <xf numFmtId="0" fontId="9" fillId="0" borderId="13" xfId="0" applyFont="1" applyBorder="1" applyAlignment="1" quotePrefix="1">
      <alignment horizontal="left"/>
    </xf>
    <xf numFmtId="0" fontId="1" fillId="0" borderId="13" xfId="0" applyFont="1" applyBorder="1" applyAlignment="1">
      <alignment/>
    </xf>
    <xf numFmtId="0" fontId="12" fillId="0" borderId="13" xfId="0" applyFont="1" applyBorder="1" applyAlignment="1">
      <alignment/>
    </xf>
    <xf numFmtId="4" fontId="62" fillId="0" borderId="30" xfId="48" applyNumberFormat="1" applyFont="1" applyBorder="1" applyAlignment="1">
      <alignment horizontal="right"/>
    </xf>
    <xf numFmtId="4" fontId="62" fillId="0" borderId="30" xfId="48" applyNumberFormat="1" applyFont="1" applyFill="1" applyBorder="1" applyAlignment="1">
      <alignment horizontal="right"/>
    </xf>
    <xf numFmtId="4" fontId="62" fillId="0" borderId="30" xfId="48" applyNumberFormat="1" applyFont="1" applyBorder="1" applyAlignment="1" quotePrefix="1">
      <alignment horizontal="right"/>
    </xf>
    <xf numFmtId="4" fontId="72" fillId="0" borderId="30" xfId="48" applyNumberFormat="1" applyFont="1" applyBorder="1" applyAlignment="1">
      <alignment horizontal="right"/>
    </xf>
    <xf numFmtId="0" fontId="0" fillId="0" borderId="13" xfId="0" applyBorder="1" applyAlignment="1">
      <alignment/>
    </xf>
    <xf numFmtId="4" fontId="63" fillId="0" borderId="39" xfId="0" applyNumberFormat="1" applyFont="1" applyFill="1" applyBorder="1" applyAlignment="1">
      <alignment/>
    </xf>
    <xf numFmtId="4" fontId="0" fillId="0" borderId="36" xfId="0" applyNumberFormat="1" applyBorder="1" applyAlignment="1">
      <alignment/>
    </xf>
    <xf numFmtId="4" fontId="63" fillId="0" borderId="27" xfId="0" applyNumberFormat="1" applyFont="1" applyFill="1" applyBorder="1" applyAlignment="1">
      <alignment/>
    </xf>
    <xf numFmtId="4" fontId="73" fillId="0" borderId="30" xfId="0" applyNumberFormat="1" applyFont="1" applyFill="1" applyBorder="1" applyAlignment="1">
      <alignment/>
    </xf>
    <xf numFmtId="4" fontId="12" fillId="0" borderId="21" xfId="0" applyNumberFormat="1" applyFont="1" applyBorder="1" applyAlignment="1">
      <alignment horizontal="right"/>
    </xf>
    <xf numFmtId="3" fontId="12" fillId="0" borderId="21" xfId="0" applyNumberFormat="1" applyFont="1" applyBorder="1" applyAlignment="1">
      <alignment horizontal="right"/>
    </xf>
    <xf numFmtId="3" fontId="12" fillId="0" borderId="21" xfId="0" applyNumberFormat="1" applyFont="1" applyBorder="1" applyAlignment="1">
      <alignment horizontal="right"/>
    </xf>
    <xf numFmtId="3" fontId="12" fillId="0" borderId="28" xfId="0" applyNumberFormat="1" applyFont="1" applyBorder="1" applyAlignment="1">
      <alignment horizontal="right"/>
    </xf>
    <xf numFmtId="3" fontId="12" fillId="0" borderId="0" xfId="0" applyNumberFormat="1" applyFont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36" fillId="0" borderId="0" xfId="0" applyFont="1" applyFill="1" applyBorder="1" applyAlignment="1">
      <alignment horizontal="center"/>
    </xf>
    <xf numFmtId="4" fontId="36" fillId="0" borderId="0" xfId="0" applyNumberFormat="1" applyFont="1" applyFill="1" applyAlignment="1">
      <alignment/>
    </xf>
    <xf numFmtId="4" fontId="5" fillId="0" borderId="0" xfId="0" applyNumberFormat="1" applyFont="1" applyBorder="1" applyAlignment="1">
      <alignment horizontal="left"/>
    </xf>
    <xf numFmtId="3" fontId="12" fillId="0" borderId="49" xfId="0" applyNumberFormat="1" applyFont="1" applyBorder="1" applyAlignment="1">
      <alignment/>
    </xf>
    <xf numFmtId="4" fontId="81" fillId="0" borderId="30" xfId="48" applyNumberFormat="1" applyFont="1" applyBorder="1" applyAlignment="1">
      <alignment horizontal="right"/>
    </xf>
    <xf numFmtId="3" fontId="63" fillId="0" borderId="39" xfId="0" applyNumberFormat="1" applyFont="1" applyFill="1" applyBorder="1" applyAlignment="1">
      <alignment/>
    </xf>
    <xf numFmtId="3" fontId="9" fillId="0" borderId="51" xfId="0" applyNumberFormat="1" applyFont="1" applyBorder="1" applyAlignment="1">
      <alignment/>
    </xf>
    <xf numFmtId="3" fontId="0" fillId="0" borderId="0" xfId="0" applyNumberFormat="1" applyAlignment="1">
      <alignment/>
    </xf>
    <xf numFmtId="3" fontId="0" fillId="0" borderId="35" xfId="0" applyNumberFormat="1" applyBorder="1" applyAlignment="1">
      <alignment/>
    </xf>
    <xf numFmtId="3" fontId="78" fillId="0" borderId="13" xfId="0" applyNumberFormat="1" applyFont="1" applyFill="1" applyBorder="1" applyAlignment="1">
      <alignment/>
    </xf>
    <xf numFmtId="3" fontId="73" fillId="0" borderId="30" xfId="0" applyNumberFormat="1" applyFont="1" applyBorder="1" applyAlignment="1">
      <alignment/>
    </xf>
    <xf numFmtId="3" fontId="73" fillId="0" borderId="30" xfId="0" applyNumberFormat="1" applyFont="1" applyFill="1" applyBorder="1" applyAlignment="1">
      <alignment/>
    </xf>
    <xf numFmtId="4" fontId="63" fillId="0" borderId="59" xfId="0" applyNumberFormat="1" applyFont="1" applyFill="1" applyBorder="1" applyAlignment="1">
      <alignment/>
    </xf>
    <xf numFmtId="0" fontId="9" fillId="0" borderId="14" xfId="0" applyFont="1" applyFill="1" applyBorder="1" applyAlignment="1">
      <alignment horizontal="left"/>
    </xf>
    <xf numFmtId="3" fontId="73" fillId="0" borderId="44" xfId="0" applyNumberFormat="1" applyFont="1" applyBorder="1" applyAlignment="1">
      <alignment/>
    </xf>
    <xf numFmtId="3" fontId="83" fillId="0" borderId="30" xfId="0" applyNumberFormat="1" applyFont="1" applyBorder="1" applyAlignment="1">
      <alignment/>
    </xf>
    <xf numFmtId="4" fontId="84" fillId="0" borderId="0" xfId="48" applyNumberFormat="1" applyFont="1" applyFill="1" applyBorder="1" applyAlignment="1">
      <alignment horizontal="right"/>
    </xf>
    <xf numFmtId="3" fontId="63" fillId="0" borderId="0" xfId="0" applyNumberFormat="1" applyFont="1" applyBorder="1" applyAlignment="1">
      <alignment/>
    </xf>
    <xf numFmtId="0" fontId="9" fillId="0" borderId="14" xfId="0" applyFont="1" applyFill="1" applyBorder="1" applyAlignment="1">
      <alignment/>
    </xf>
    <xf numFmtId="4" fontId="0" fillId="0" borderId="24" xfId="0" applyNumberFormat="1" applyBorder="1" applyAlignment="1">
      <alignment/>
    </xf>
    <xf numFmtId="2" fontId="0" fillId="35" borderId="0" xfId="0" applyNumberFormat="1" applyFill="1" applyAlignment="1">
      <alignment/>
    </xf>
    <xf numFmtId="4" fontId="77" fillId="0" borderId="49" xfId="0" applyNumberFormat="1" applyFont="1" applyBorder="1" applyAlignment="1">
      <alignment/>
    </xf>
    <xf numFmtId="3" fontId="12" fillId="33" borderId="21" xfId="0" applyNumberFormat="1" applyFont="1" applyFill="1" applyBorder="1" applyAlignment="1">
      <alignment/>
    </xf>
    <xf numFmtId="40" fontId="12" fillId="33" borderId="37" xfId="0" applyNumberFormat="1" applyFont="1" applyFill="1" applyBorder="1" applyAlignment="1">
      <alignment/>
    </xf>
    <xf numFmtId="40" fontId="12" fillId="33" borderId="57" xfId="0" applyNumberFormat="1" applyFont="1" applyFill="1" applyBorder="1" applyAlignment="1">
      <alignment/>
    </xf>
    <xf numFmtId="4" fontId="46" fillId="33" borderId="20" xfId="0" applyNumberFormat="1" applyFont="1" applyFill="1" applyBorder="1" applyAlignment="1">
      <alignment/>
    </xf>
    <xf numFmtId="0" fontId="5" fillId="0" borderId="14" xfId="0" applyFont="1" applyFill="1" applyBorder="1" applyAlignment="1">
      <alignment/>
    </xf>
    <xf numFmtId="4" fontId="0" fillId="0" borderId="26" xfId="48" applyNumberFormat="1" applyFont="1" applyFill="1" applyBorder="1" applyAlignment="1">
      <alignment horizontal="right"/>
    </xf>
    <xf numFmtId="4" fontId="0" fillId="0" borderId="33" xfId="0" applyNumberFormat="1" applyFill="1" applyBorder="1" applyAlignment="1">
      <alignment/>
    </xf>
    <xf numFmtId="4" fontId="10" fillId="0" borderId="0" xfId="0" applyNumberFormat="1" applyFont="1" applyFill="1" applyBorder="1" applyAlignment="1">
      <alignment/>
    </xf>
    <xf numFmtId="4" fontId="12" fillId="0" borderId="38" xfId="0" applyNumberFormat="1" applyFont="1" applyFill="1" applyBorder="1" applyAlignment="1">
      <alignment horizontal="center"/>
    </xf>
    <xf numFmtId="4" fontId="11" fillId="0" borderId="30" xfId="0" applyNumberFormat="1" applyFont="1" applyFill="1" applyBorder="1" applyAlignment="1">
      <alignment/>
    </xf>
    <xf numFmtId="4" fontId="11" fillId="0" borderId="0" xfId="0" applyNumberFormat="1" applyFont="1" applyFill="1" applyBorder="1" applyAlignment="1">
      <alignment/>
    </xf>
    <xf numFmtId="4" fontId="12" fillId="0" borderId="18" xfId="0" applyNumberFormat="1" applyFont="1" applyFill="1" applyBorder="1" applyAlignment="1">
      <alignment/>
    </xf>
    <xf numFmtId="3" fontId="12" fillId="0" borderId="0" xfId="48" applyNumberFormat="1" applyFont="1" applyFill="1" applyBorder="1" applyAlignment="1">
      <alignment horizontal="right"/>
    </xf>
    <xf numFmtId="4" fontId="11" fillId="0" borderId="0" xfId="48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/>
    </xf>
    <xf numFmtId="4" fontId="48" fillId="0" borderId="0" xfId="0" applyNumberFormat="1" applyFont="1" applyFill="1" applyAlignment="1">
      <alignment/>
    </xf>
    <xf numFmtId="4" fontId="62" fillId="0" borderId="33" xfId="0" applyNumberFormat="1" applyFont="1" applyFill="1" applyBorder="1" applyAlignment="1">
      <alignment horizontal="right"/>
    </xf>
    <xf numFmtId="4" fontId="0" fillId="0" borderId="0" xfId="0" applyNumberFormat="1" applyFill="1" applyBorder="1" applyAlignment="1">
      <alignment horizontal="right" vertical="center"/>
    </xf>
    <xf numFmtId="4" fontId="12" fillId="0" borderId="11" xfId="0" applyNumberFormat="1" applyFont="1" applyFill="1" applyBorder="1" applyAlignment="1">
      <alignment horizontal="right"/>
    </xf>
    <xf numFmtId="4" fontId="0" fillId="0" borderId="30" xfId="48" applyNumberFormat="1" applyFont="1" applyFill="1" applyBorder="1" applyAlignment="1">
      <alignment horizontal="right"/>
    </xf>
    <xf numFmtId="4" fontId="62" fillId="0" borderId="30" xfId="48" applyNumberFormat="1" applyFont="1" applyFill="1" applyBorder="1" applyAlignment="1" quotePrefix="1">
      <alignment horizontal="right"/>
    </xf>
    <xf numFmtId="4" fontId="80" fillId="0" borderId="30" xfId="48" applyNumberFormat="1" applyFont="1" applyFill="1" applyBorder="1" applyAlignment="1">
      <alignment horizontal="right"/>
    </xf>
    <xf numFmtId="4" fontId="11" fillId="0" borderId="30" xfId="48" applyNumberFormat="1" applyFont="1" applyFill="1" applyBorder="1" applyAlignment="1">
      <alignment horizontal="right"/>
    </xf>
    <xf numFmtId="4" fontId="88" fillId="0" borderId="30" xfId="48" applyNumberFormat="1" applyFont="1" applyFill="1" applyBorder="1" applyAlignment="1">
      <alignment horizontal="right"/>
    </xf>
    <xf numFmtId="4" fontId="11" fillId="0" borderId="30" xfId="48" applyNumberFormat="1" applyFont="1" applyFill="1" applyBorder="1" applyAlignment="1">
      <alignment horizontal="right"/>
    </xf>
    <xf numFmtId="4" fontId="0" fillId="0" borderId="33" xfId="48" applyNumberFormat="1" applyFont="1" applyFill="1" applyBorder="1" applyAlignment="1">
      <alignment horizontal="right"/>
    </xf>
    <xf numFmtId="4" fontId="0" fillId="0" borderId="0" xfId="48" applyNumberFormat="1" applyFont="1" applyFill="1" applyBorder="1" applyAlignment="1">
      <alignment horizontal="right"/>
    </xf>
    <xf numFmtId="4" fontId="87" fillId="0" borderId="0" xfId="48" applyNumberFormat="1" applyFont="1" applyFill="1" applyBorder="1" applyAlignment="1">
      <alignment horizontal="right"/>
    </xf>
    <xf numFmtId="4" fontId="87" fillId="0" borderId="0" xfId="48" applyNumberFormat="1" applyFont="1" applyFill="1" applyBorder="1" applyAlignment="1" quotePrefix="1">
      <alignment/>
    </xf>
    <xf numFmtId="4" fontId="63" fillId="0" borderId="26" xfId="0" applyNumberFormat="1" applyFont="1" applyFill="1" applyBorder="1" applyAlignment="1">
      <alignment/>
    </xf>
    <xf numFmtId="4" fontId="82" fillId="0" borderId="44" xfId="0" applyNumberFormat="1" applyFont="1" applyFill="1" applyBorder="1" applyAlignment="1">
      <alignment/>
    </xf>
    <xf numFmtId="3" fontId="63" fillId="0" borderId="37" xfId="0" applyNumberFormat="1" applyFont="1" applyFill="1" applyBorder="1" applyAlignment="1">
      <alignment/>
    </xf>
    <xf numFmtId="3" fontId="63" fillId="0" borderId="36" xfId="0" applyNumberFormat="1" applyFont="1" applyFill="1" applyBorder="1" applyAlignment="1">
      <alignment/>
    </xf>
    <xf numFmtId="3" fontId="63" fillId="0" borderId="20" xfId="0" applyNumberFormat="1" applyFont="1" applyFill="1" applyBorder="1" applyAlignment="1">
      <alignment/>
    </xf>
    <xf numFmtId="0" fontId="12" fillId="0" borderId="23" xfId="0" applyFont="1" applyFill="1" applyBorder="1" applyAlignment="1">
      <alignment horizontal="center"/>
    </xf>
    <xf numFmtId="0" fontId="12" fillId="0" borderId="25" xfId="0" applyFont="1" applyFill="1" applyBorder="1" applyAlignment="1" quotePrefix="1">
      <alignment horizontal="center"/>
    </xf>
    <xf numFmtId="4" fontId="62" fillId="0" borderId="13" xfId="48" applyNumberFormat="1" applyFont="1" applyFill="1" applyBorder="1" applyAlignment="1" quotePrefix="1">
      <alignment horizontal="right"/>
    </xf>
    <xf numFmtId="0" fontId="11" fillId="0" borderId="26" xfId="0" applyFont="1" applyFill="1" applyBorder="1" applyAlignment="1">
      <alignment horizontal="left"/>
    </xf>
    <xf numFmtId="0" fontId="12" fillId="0" borderId="40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left"/>
    </xf>
    <xf numFmtId="4" fontId="12" fillId="35" borderId="0" xfId="0" applyNumberFormat="1" applyFont="1" applyFill="1" applyBorder="1" applyAlignment="1">
      <alignment horizontal="right"/>
    </xf>
    <xf numFmtId="3" fontId="1" fillId="35" borderId="0" xfId="0" applyNumberFormat="1" applyFont="1" applyFill="1" applyAlignment="1">
      <alignment/>
    </xf>
    <xf numFmtId="0" fontId="12" fillId="35" borderId="0" xfId="0" applyFont="1" applyFill="1" applyBorder="1" applyAlignment="1">
      <alignment horizontal="right"/>
    </xf>
    <xf numFmtId="3" fontId="2" fillId="35" borderId="0" xfId="0" applyNumberFormat="1" applyFont="1" applyFill="1" applyBorder="1" applyAlignment="1">
      <alignment/>
    </xf>
    <xf numFmtId="4" fontId="2" fillId="35" borderId="0" xfId="0" applyNumberFormat="1" applyFont="1" applyFill="1" applyBorder="1" applyAlignment="1">
      <alignment/>
    </xf>
    <xf numFmtId="4" fontId="1" fillId="35" borderId="0" xfId="48" applyNumberFormat="1" applyFont="1" applyFill="1" applyBorder="1" applyAlignment="1">
      <alignment horizontal="right"/>
    </xf>
    <xf numFmtId="4" fontId="62" fillId="35" borderId="0" xfId="0" applyNumberFormat="1" applyFont="1" applyFill="1" applyBorder="1" applyAlignment="1" applyProtection="1">
      <alignment/>
      <protection locked="0"/>
    </xf>
    <xf numFmtId="2" fontId="49" fillId="35" borderId="0" xfId="48" applyNumberFormat="1" applyFont="1" applyFill="1" applyBorder="1" applyAlignment="1">
      <alignment horizontal="right"/>
    </xf>
    <xf numFmtId="0" fontId="0" fillId="35" borderId="0" xfId="0" applyFill="1" applyBorder="1" applyAlignment="1">
      <alignment/>
    </xf>
    <xf numFmtId="4" fontId="0" fillId="35" borderId="0" xfId="0" applyNumberFormat="1" applyFill="1" applyAlignment="1">
      <alignment/>
    </xf>
    <xf numFmtId="0" fontId="12" fillId="35" borderId="0" xfId="0" applyFont="1" applyFill="1" applyBorder="1" applyAlignment="1">
      <alignment horizontal="left"/>
    </xf>
    <xf numFmtId="4" fontId="0" fillId="35" borderId="0" xfId="0" applyNumberFormat="1" applyFill="1" applyBorder="1" applyAlignment="1">
      <alignment/>
    </xf>
    <xf numFmtId="0" fontId="72" fillId="0" borderId="60" xfId="0" applyFont="1" applyFill="1" applyBorder="1" applyAlignment="1">
      <alignment horizontal="center"/>
    </xf>
    <xf numFmtId="4" fontId="9" fillId="0" borderId="23" xfId="0" applyNumberFormat="1" applyFont="1" applyFill="1" applyBorder="1" applyAlignment="1">
      <alignment/>
    </xf>
    <xf numFmtId="4" fontId="9" fillId="0" borderId="25" xfId="0" applyNumberFormat="1" applyFont="1" applyFill="1" applyBorder="1" applyAlignment="1">
      <alignment/>
    </xf>
    <xf numFmtId="0" fontId="9" fillId="0" borderId="13" xfId="0" applyFont="1" applyBorder="1" applyAlignment="1">
      <alignment horizontal="left"/>
    </xf>
    <xf numFmtId="4" fontId="63" fillId="0" borderId="0" xfId="0" applyNumberFormat="1" applyFont="1" applyFill="1" applyAlignment="1">
      <alignment/>
    </xf>
    <xf numFmtId="4" fontId="63" fillId="0" borderId="30" xfId="0" applyNumberFormat="1" applyFont="1" applyFill="1" applyBorder="1" applyAlignment="1">
      <alignment/>
    </xf>
    <xf numFmtId="4" fontId="63" fillId="0" borderId="13" xfId="0" applyNumberFormat="1" applyFont="1" applyFill="1" applyBorder="1" applyAlignment="1">
      <alignment/>
    </xf>
    <xf numFmtId="4" fontId="63" fillId="0" borderId="44" xfId="0" applyNumberFormat="1" applyFont="1" applyFill="1" applyBorder="1" applyAlignment="1">
      <alignment/>
    </xf>
    <xf numFmtId="4" fontId="63" fillId="0" borderId="61" xfId="0" applyNumberFormat="1" applyFont="1" applyFill="1" applyBorder="1" applyAlignment="1">
      <alignment/>
    </xf>
    <xf numFmtId="4" fontId="82" fillId="0" borderId="30" xfId="0" applyNumberFormat="1" applyFont="1" applyFill="1" applyBorder="1" applyAlignment="1">
      <alignment/>
    </xf>
    <xf numFmtId="4" fontId="137" fillId="0" borderId="30" xfId="0" applyNumberFormat="1" applyFont="1" applyFill="1" applyBorder="1" applyAlignment="1">
      <alignment/>
    </xf>
    <xf numFmtId="4" fontId="2" fillId="0" borderId="0" xfId="0" applyNumberFormat="1" applyFont="1" applyBorder="1" applyAlignment="1">
      <alignment horizontal="left"/>
    </xf>
    <xf numFmtId="2" fontId="71" fillId="0" borderId="44" xfId="0" applyNumberFormat="1" applyFont="1" applyFill="1" applyBorder="1" applyAlignment="1" applyProtection="1">
      <alignment/>
      <protection locked="0"/>
    </xf>
    <xf numFmtId="14" fontId="12" fillId="0" borderId="25" xfId="0" applyNumberFormat="1" applyFont="1" applyFill="1" applyBorder="1" applyAlignment="1" quotePrefix="1">
      <alignment horizontal="center"/>
    </xf>
    <xf numFmtId="4" fontId="89" fillId="0" borderId="30" xfId="0" applyNumberFormat="1" applyFont="1" applyFill="1" applyBorder="1" applyAlignment="1">
      <alignment/>
    </xf>
    <xf numFmtId="4" fontId="71" fillId="0" borderId="30" xfId="0" applyNumberFormat="1" applyFont="1" applyFill="1" applyBorder="1" applyAlignment="1">
      <alignment/>
    </xf>
    <xf numFmtId="4" fontId="89" fillId="0" borderId="30" xfId="0" applyNumberFormat="1" applyFont="1" applyFill="1" applyBorder="1" applyAlignment="1">
      <alignment horizontal="right"/>
    </xf>
    <xf numFmtId="4" fontId="90" fillId="0" borderId="30" xfId="0" applyNumberFormat="1" applyFont="1" applyFill="1" applyBorder="1" applyAlignment="1">
      <alignment/>
    </xf>
    <xf numFmtId="4" fontId="91" fillId="0" borderId="30" xfId="0" applyNumberFormat="1" applyFont="1" applyFill="1" applyBorder="1" applyAlignment="1">
      <alignment/>
    </xf>
    <xf numFmtId="4" fontId="92" fillId="0" borderId="30" xfId="0" applyNumberFormat="1" applyFont="1" applyFill="1" applyBorder="1" applyAlignment="1">
      <alignment/>
    </xf>
    <xf numFmtId="4" fontId="71" fillId="0" borderId="44" xfId="0" applyNumberFormat="1" applyFont="1" applyFill="1" applyBorder="1" applyAlignment="1">
      <alignment/>
    </xf>
    <xf numFmtId="4" fontId="94" fillId="0" borderId="30" xfId="0" applyNumberFormat="1" applyFont="1" applyFill="1" applyBorder="1" applyAlignment="1" applyProtection="1">
      <alignment horizontal="right"/>
      <protection locked="0"/>
    </xf>
    <xf numFmtId="4" fontId="93" fillId="0" borderId="30" xfId="0" applyNumberFormat="1" applyFont="1" applyFill="1" applyBorder="1" applyAlignment="1">
      <alignment/>
    </xf>
    <xf numFmtId="4" fontId="71" fillId="0" borderId="62" xfId="0" applyNumberFormat="1" applyFont="1" applyFill="1" applyBorder="1" applyAlignment="1">
      <alignment/>
    </xf>
    <xf numFmtId="4" fontId="71" fillId="0" borderId="13" xfId="0" applyNumberFormat="1" applyFont="1" applyFill="1" applyBorder="1" applyAlignment="1">
      <alignment/>
    </xf>
    <xf numFmtId="4" fontId="71" fillId="0" borderId="51" xfId="0" applyNumberFormat="1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/>
      <protection locked="0"/>
    </xf>
    <xf numFmtId="1" fontId="96" fillId="0" borderId="14" xfId="0" applyNumberFormat="1" applyFont="1" applyBorder="1" applyAlignment="1" applyProtection="1">
      <alignment/>
      <protection locked="0"/>
    </xf>
    <xf numFmtId="1" fontId="62" fillId="0" borderId="0" xfId="0" applyNumberFormat="1" applyFont="1" applyBorder="1" applyAlignment="1" applyProtection="1">
      <alignment horizontal="center"/>
      <protection locked="0"/>
    </xf>
    <xf numFmtId="3" fontId="95" fillId="0" borderId="0" xfId="0" applyNumberFormat="1" applyFont="1" applyBorder="1" applyAlignment="1">
      <alignment horizontal="center"/>
    </xf>
    <xf numFmtId="3" fontId="95" fillId="0" borderId="0" xfId="0" applyNumberFormat="1" applyFont="1" applyBorder="1" applyAlignment="1">
      <alignment horizontal="center"/>
    </xf>
    <xf numFmtId="1" fontId="71" fillId="0" borderId="0" xfId="0" applyNumberFormat="1" applyFont="1" applyBorder="1" applyAlignment="1" applyProtection="1">
      <alignment horizontal="center"/>
      <protection locked="0"/>
    </xf>
    <xf numFmtId="2" fontId="71" fillId="0" borderId="0" xfId="0" applyNumberFormat="1" applyFont="1" applyBorder="1" applyAlignment="1" applyProtection="1">
      <alignment horizontal="center"/>
      <protection locked="0"/>
    </xf>
    <xf numFmtId="3" fontId="71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95" fillId="0" borderId="0" xfId="0" applyFont="1" applyFill="1" applyBorder="1" applyAlignment="1">
      <alignment horizontal="center"/>
    </xf>
    <xf numFmtId="0" fontId="71" fillId="0" borderId="0" xfId="0" applyFont="1" applyFill="1" applyBorder="1" applyAlignment="1">
      <alignment horizontal="right"/>
    </xf>
    <xf numFmtId="0" fontId="96" fillId="0" borderId="0" xfId="0" applyFont="1" applyFill="1" applyBorder="1" applyAlignment="1">
      <alignment/>
    </xf>
    <xf numFmtId="0" fontId="71" fillId="0" borderId="0" xfId="0" applyFont="1" applyFill="1" applyBorder="1" applyAlignment="1">
      <alignment/>
    </xf>
    <xf numFmtId="4" fontId="12" fillId="0" borderId="0" xfId="0" applyNumberFormat="1" applyFont="1" applyBorder="1" applyAlignment="1">
      <alignment horizontal="left"/>
    </xf>
    <xf numFmtId="4" fontId="46" fillId="0" borderId="0" xfId="0" applyNumberFormat="1" applyFont="1" applyFill="1" applyBorder="1" applyAlignment="1">
      <alignment horizontal="right" vertical="center"/>
    </xf>
    <xf numFmtId="4" fontId="63" fillId="0" borderId="0" xfId="0" applyNumberFormat="1" applyFont="1" applyFill="1" applyBorder="1" applyAlignment="1">
      <alignment/>
    </xf>
    <xf numFmtId="4" fontId="12" fillId="0" borderId="31" xfId="0" applyNumberFormat="1" applyFont="1" applyBorder="1" applyAlignment="1">
      <alignment/>
    </xf>
    <xf numFmtId="0" fontId="12" fillId="0" borderId="31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21" xfId="0" applyFont="1" applyBorder="1" applyAlignment="1">
      <alignment/>
    </xf>
    <xf numFmtId="0" fontId="46" fillId="0" borderId="0" xfId="0" applyFont="1" applyFill="1" applyBorder="1" applyAlignment="1">
      <alignment/>
    </xf>
    <xf numFmtId="40" fontId="12" fillId="33" borderId="37" xfId="0" applyNumberFormat="1" applyFont="1" applyFill="1" applyBorder="1" applyAlignment="1">
      <alignment/>
    </xf>
    <xf numFmtId="4" fontId="11" fillId="0" borderId="0" xfId="0" applyNumberFormat="1" applyFont="1" applyBorder="1" applyAlignment="1">
      <alignment/>
    </xf>
    <xf numFmtId="0" fontId="71" fillId="39" borderId="0" xfId="0" applyFont="1" applyFill="1" applyBorder="1" applyAlignment="1">
      <alignment/>
    </xf>
    <xf numFmtId="0" fontId="0" fillId="39" borderId="0" xfId="0" applyFill="1" applyBorder="1" applyAlignment="1">
      <alignment/>
    </xf>
    <xf numFmtId="0" fontId="0" fillId="39" borderId="0" xfId="0" applyFill="1" applyAlignment="1">
      <alignment/>
    </xf>
    <xf numFmtId="3" fontId="90" fillId="0" borderId="25" xfId="0" applyNumberFormat="1" applyFont="1" applyBorder="1" applyAlignment="1">
      <alignment/>
    </xf>
    <xf numFmtId="3" fontId="71" fillId="0" borderId="25" xfId="0" applyNumberFormat="1" applyFont="1" applyFill="1" applyBorder="1" applyAlignment="1">
      <alignment/>
    </xf>
    <xf numFmtId="0" fontId="0" fillId="0" borderId="25" xfId="0" applyFill="1" applyBorder="1" applyAlignment="1">
      <alignment/>
    </xf>
    <xf numFmtId="3" fontId="89" fillId="0" borderId="25" xfId="0" applyNumberFormat="1" applyFont="1" applyFill="1" applyBorder="1" applyAlignment="1">
      <alignment/>
    </xf>
    <xf numFmtId="3" fontId="71" fillId="0" borderId="28" xfId="0" applyNumberFormat="1" applyFont="1" applyFill="1" applyBorder="1" applyAlignment="1">
      <alignment/>
    </xf>
    <xf numFmtId="3" fontId="0" fillId="0" borderId="52" xfId="0" applyNumberFormat="1" applyFont="1" applyBorder="1" applyAlignment="1">
      <alignment/>
    </xf>
    <xf numFmtId="3" fontId="2" fillId="0" borderId="52" xfId="0" applyNumberFormat="1" applyFont="1" applyBorder="1" applyAlignment="1">
      <alignment/>
    </xf>
    <xf numFmtId="4" fontId="63" fillId="0" borderId="57" xfId="0" applyNumberFormat="1" applyFont="1" applyFill="1" applyBorder="1" applyAlignment="1">
      <alignment/>
    </xf>
    <xf numFmtId="3" fontId="63" fillId="0" borderId="33" xfId="0" applyNumberFormat="1" applyFont="1" applyFill="1" applyBorder="1" applyAlignment="1">
      <alignment/>
    </xf>
    <xf numFmtId="3" fontId="63" fillId="0" borderId="0" xfId="0" applyNumberFormat="1" applyFont="1" applyFill="1" applyBorder="1" applyAlignment="1">
      <alignment/>
    </xf>
    <xf numFmtId="3" fontId="9" fillId="0" borderId="25" xfId="0" applyNumberFormat="1" applyFont="1" applyBorder="1" applyAlignment="1">
      <alignment/>
    </xf>
    <xf numFmtId="3" fontId="9" fillId="0" borderId="25" xfId="0" applyNumberFormat="1" applyFont="1" applyFill="1" applyBorder="1" applyAlignment="1">
      <alignment/>
    </xf>
    <xf numFmtId="3" fontId="9" fillId="0" borderId="25" xfId="0" applyNumberFormat="1" applyFont="1" applyFill="1" applyBorder="1" applyAlignment="1">
      <alignment horizontal="right"/>
    </xf>
    <xf numFmtId="3" fontId="9" fillId="0" borderId="63" xfId="0" applyNumberFormat="1" applyFont="1" applyFill="1" applyBorder="1" applyAlignment="1">
      <alignment/>
    </xf>
    <xf numFmtId="3" fontId="9" fillId="0" borderId="40" xfId="0" applyNumberFormat="1" applyFont="1" applyFill="1" applyBorder="1" applyAlignment="1">
      <alignment/>
    </xf>
    <xf numFmtId="4" fontId="63" fillId="0" borderId="37" xfId="0" applyNumberFormat="1" applyFont="1" applyFill="1" applyBorder="1" applyAlignment="1">
      <alignment/>
    </xf>
    <xf numFmtId="4" fontId="0" fillId="0" borderId="61" xfId="0" applyNumberFormat="1" applyFont="1" applyFill="1" applyBorder="1" applyAlignment="1">
      <alignment horizontal="right"/>
    </xf>
    <xf numFmtId="3" fontId="11" fillId="0" borderId="54" xfId="0" applyNumberFormat="1" applyFont="1" applyBorder="1" applyAlignment="1">
      <alignment/>
    </xf>
    <xf numFmtId="4" fontId="63" fillId="35" borderId="57" xfId="0" applyNumberFormat="1" applyFont="1" applyFill="1" applyBorder="1" applyAlignment="1">
      <alignment/>
    </xf>
    <xf numFmtId="3" fontId="11" fillId="0" borderId="47" xfId="0" applyNumberFormat="1" applyFont="1" applyBorder="1" applyAlignment="1">
      <alignment/>
    </xf>
    <xf numFmtId="3" fontId="9" fillId="0" borderId="47" xfId="0" applyNumberFormat="1" applyFont="1" applyBorder="1" applyAlignment="1">
      <alignment/>
    </xf>
    <xf numFmtId="0" fontId="9" fillId="0" borderId="47" xfId="0" applyFont="1" applyBorder="1" applyAlignment="1">
      <alignment/>
    </xf>
    <xf numFmtId="3" fontId="9" fillId="0" borderId="50" xfId="0" applyNumberFormat="1" applyFont="1" applyBorder="1" applyAlignment="1">
      <alignment/>
    </xf>
    <xf numFmtId="4" fontId="63" fillId="0" borderId="37" xfId="0" applyNumberFormat="1" applyFont="1" applyFill="1" applyBorder="1" applyAlignment="1" applyProtection="1">
      <alignment/>
      <protection locked="0"/>
    </xf>
    <xf numFmtId="4" fontId="83" fillId="0" borderId="37" xfId="0" applyNumberFormat="1" applyFont="1" applyFill="1" applyBorder="1" applyAlignment="1">
      <alignment/>
    </xf>
    <xf numFmtId="0" fontId="63" fillId="0" borderId="33" xfId="0" applyFont="1" applyFill="1" applyBorder="1" applyAlignment="1">
      <alignment horizontal="center"/>
    </xf>
    <xf numFmtId="0" fontId="63" fillId="0" borderId="0" xfId="0" applyFont="1" applyFill="1" applyBorder="1" applyAlignment="1" quotePrefix="1">
      <alignment horizontal="center"/>
    </xf>
    <xf numFmtId="14" fontId="63" fillId="0" borderId="0" xfId="0" applyNumberFormat="1" applyFont="1" applyFill="1" applyBorder="1" applyAlignment="1" quotePrefix="1">
      <alignment horizontal="center"/>
    </xf>
    <xf numFmtId="0" fontId="63" fillId="0" borderId="11" xfId="0" applyFont="1" applyFill="1" applyBorder="1" applyAlignment="1">
      <alignment horizontal="center"/>
    </xf>
    <xf numFmtId="0" fontId="63" fillId="0" borderId="0" xfId="0" applyFont="1" applyFill="1" applyAlignment="1">
      <alignment/>
    </xf>
    <xf numFmtId="0" fontId="63" fillId="0" borderId="37" xfId="0" applyFont="1" applyFill="1" applyBorder="1" applyAlignment="1">
      <alignment/>
    </xf>
    <xf numFmtId="4" fontId="63" fillId="0" borderId="64" xfId="0" applyNumberFormat="1" applyFont="1" applyFill="1" applyBorder="1" applyAlignment="1">
      <alignment/>
    </xf>
    <xf numFmtId="0" fontId="63" fillId="0" borderId="20" xfId="0" applyFont="1" applyFill="1" applyBorder="1" applyAlignment="1">
      <alignment/>
    </xf>
    <xf numFmtId="0" fontId="63" fillId="0" borderId="36" xfId="0" applyFont="1" applyFill="1" applyBorder="1" applyAlignment="1">
      <alignment/>
    </xf>
    <xf numFmtId="4" fontId="63" fillId="0" borderId="33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4" fontId="63" fillId="0" borderId="10" xfId="0" applyNumberFormat="1" applyFont="1" applyFill="1" applyBorder="1" applyAlignment="1">
      <alignment horizontal="center"/>
    </xf>
    <xf numFmtId="4" fontId="1" fillId="0" borderId="0" xfId="0" applyNumberFormat="1" applyFont="1" applyFill="1" applyAlignment="1">
      <alignment/>
    </xf>
    <xf numFmtId="4" fontId="1" fillId="0" borderId="33" xfId="0" applyNumberFormat="1" applyFont="1" applyFill="1" applyBorder="1" applyAlignment="1">
      <alignment/>
    </xf>
    <xf numFmtId="4" fontId="138" fillId="0" borderId="30" xfId="0" applyNumberFormat="1" applyFont="1" applyFill="1" applyBorder="1" applyAlignment="1">
      <alignment/>
    </xf>
    <xf numFmtId="4" fontId="1" fillId="0" borderId="65" xfId="0" applyNumberFormat="1" applyFont="1" applyFill="1" applyBorder="1" applyAlignment="1">
      <alignment/>
    </xf>
    <xf numFmtId="4" fontId="71" fillId="0" borderId="25" xfId="0" applyNumberFormat="1" applyFont="1" applyFill="1" applyBorder="1" applyAlignment="1">
      <alignment/>
    </xf>
    <xf numFmtId="0" fontId="63" fillId="0" borderId="51" xfId="0" applyFont="1" applyFill="1" applyBorder="1" applyAlignment="1">
      <alignment horizontal="center"/>
    </xf>
    <xf numFmtId="0" fontId="63" fillId="0" borderId="36" xfId="0" applyFont="1" applyFill="1" applyBorder="1" applyAlignment="1">
      <alignment horizontal="center"/>
    </xf>
    <xf numFmtId="0" fontId="63" fillId="0" borderId="37" xfId="0" applyFont="1" applyFill="1" applyBorder="1" applyAlignment="1" quotePrefix="1">
      <alignment horizontal="center"/>
    </xf>
    <xf numFmtId="14" fontId="63" fillId="0" borderId="57" xfId="0" applyNumberFormat="1" applyFont="1" applyFill="1" applyBorder="1" applyAlignment="1" quotePrefix="1">
      <alignment horizontal="center"/>
    </xf>
    <xf numFmtId="0" fontId="63" fillId="0" borderId="37" xfId="0" applyFont="1" applyBorder="1" applyAlignment="1">
      <alignment/>
    </xf>
    <xf numFmtId="182" fontId="63" fillId="0" borderId="0" xfId="48" applyNumberFormat="1" applyFont="1" applyFill="1" applyBorder="1" applyAlignment="1">
      <alignment horizontal="right"/>
    </xf>
    <xf numFmtId="4" fontId="11" fillId="0" borderId="0" xfId="0" applyNumberFormat="1" applyFont="1" applyBorder="1" applyAlignment="1" quotePrefix="1">
      <alignment horizontal="left"/>
    </xf>
    <xf numFmtId="3" fontId="90" fillId="0" borderId="23" xfId="0" applyNumberFormat="1" applyFont="1" applyBorder="1" applyAlignment="1">
      <alignment/>
    </xf>
    <xf numFmtId="0" fontId="63" fillId="0" borderId="37" xfId="0" applyFont="1" applyFill="1" applyBorder="1" applyAlignment="1">
      <alignment horizontal="center"/>
    </xf>
    <xf numFmtId="14" fontId="12" fillId="0" borderId="28" xfId="0" applyNumberFormat="1" applyFont="1" applyBorder="1" applyAlignment="1" quotePrefix="1">
      <alignment horizontal="center"/>
    </xf>
    <xf numFmtId="0" fontId="12" fillId="0" borderId="28" xfId="0" applyFont="1" applyFill="1" applyBorder="1" applyAlignment="1">
      <alignment horizontal="center"/>
    </xf>
    <xf numFmtId="0" fontId="96" fillId="40" borderId="20" xfId="0" applyFont="1" applyFill="1" applyBorder="1" applyAlignment="1">
      <alignment/>
    </xf>
    <xf numFmtId="0" fontId="96" fillId="40" borderId="20" xfId="0" applyFont="1" applyFill="1" applyBorder="1" applyAlignment="1">
      <alignment vertical="center"/>
    </xf>
    <xf numFmtId="2" fontId="96" fillId="40" borderId="20" xfId="0" applyNumberFormat="1" applyFont="1" applyFill="1" applyBorder="1" applyAlignment="1" applyProtection="1">
      <alignment horizontal="center"/>
      <protection locked="0"/>
    </xf>
    <xf numFmtId="3" fontId="12" fillId="39" borderId="21" xfId="0" applyNumberFormat="1" applyFont="1" applyFill="1" applyBorder="1" applyAlignment="1">
      <alignment horizontal="right"/>
    </xf>
    <xf numFmtId="3" fontId="12" fillId="41" borderId="21" xfId="0" applyNumberFormat="1" applyFont="1" applyFill="1" applyBorder="1" applyAlignment="1">
      <alignment/>
    </xf>
    <xf numFmtId="0" fontId="75" fillId="39" borderId="0" xfId="0" applyFont="1" applyFill="1" applyAlignment="1">
      <alignment/>
    </xf>
    <xf numFmtId="4" fontId="90" fillId="0" borderId="25" xfId="0" applyNumberFormat="1" applyFont="1" applyFill="1" applyBorder="1" applyAlignment="1">
      <alignment/>
    </xf>
    <xf numFmtId="4" fontId="89" fillId="0" borderId="25" xfId="0" applyNumberFormat="1" applyFont="1" applyFill="1" applyBorder="1" applyAlignment="1">
      <alignment/>
    </xf>
    <xf numFmtId="4" fontId="94" fillId="0" borderId="25" xfId="0" applyNumberFormat="1" applyFont="1" applyFill="1" applyBorder="1" applyAlignment="1" applyProtection="1">
      <alignment horizontal="right"/>
      <protection locked="0"/>
    </xf>
    <xf numFmtId="4" fontId="93" fillId="0" borderId="25" xfId="0" applyNumberFormat="1" applyFont="1" applyFill="1" applyBorder="1" applyAlignment="1">
      <alignment/>
    </xf>
    <xf numFmtId="0" fontId="0" fillId="0" borderId="25" xfId="0" applyBorder="1" applyAlignment="1">
      <alignment/>
    </xf>
    <xf numFmtId="4" fontId="0" fillId="0" borderId="35" xfId="0" applyNumberFormat="1" applyFill="1" applyBorder="1" applyAlignment="1">
      <alignment/>
    </xf>
    <xf numFmtId="0" fontId="72" fillId="0" borderId="0" xfId="0" applyFont="1" applyFill="1" applyBorder="1" applyAlignment="1">
      <alignment horizontal="right"/>
    </xf>
    <xf numFmtId="0" fontId="97" fillId="0" borderId="0" xfId="0" applyFont="1" applyFill="1" applyBorder="1" applyAlignment="1">
      <alignment/>
    </xf>
    <xf numFmtId="4" fontId="82" fillId="0" borderId="13" xfId="0" applyNumberFormat="1" applyFont="1" applyFill="1" applyBorder="1" applyAlignment="1">
      <alignment/>
    </xf>
    <xf numFmtId="4" fontId="138" fillId="0" borderId="37" xfId="0" applyNumberFormat="1" applyFont="1" applyFill="1" applyBorder="1" applyAlignment="1">
      <alignment/>
    </xf>
    <xf numFmtId="4" fontId="82" fillId="0" borderId="37" xfId="0" applyNumberFormat="1" applyFont="1" applyFill="1" applyBorder="1" applyAlignment="1">
      <alignment/>
    </xf>
    <xf numFmtId="4" fontId="63" fillId="0" borderId="37" xfId="0" applyNumberFormat="1" applyFont="1" applyFill="1" applyBorder="1" applyAlignment="1">
      <alignment horizontal="right"/>
    </xf>
    <xf numFmtId="4" fontId="137" fillId="0" borderId="37" xfId="0" applyNumberFormat="1" applyFont="1" applyFill="1" applyBorder="1" applyAlignment="1">
      <alignment/>
    </xf>
    <xf numFmtId="4" fontId="71" fillId="0" borderId="37" xfId="0" applyNumberFormat="1" applyFont="1" applyFill="1" applyBorder="1" applyAlignment="1">
      <alignment/>
    </xf>
    <xf numFmtId="3" fontId="0" fillId="0" borderId="36" xfId="0" applyNumberFormat="1" applyBorder="1" applyAlignment="1">
      <alignment/>
    </xf>
    <xf numFmtId="4" fontId="89" fillId="0" borderId="37" xfId="0" applyNumberFormat="1" applyFont="1" applyFill="1" applyBorder="1" applyAlignment="1">
      <alignment horizontal="right"/>
    </xf>
    <xf numFmtId="4" fontId="90" fillId="0" borderId="37" xfId="0" applyNumberFormat="1" applyFont="1" applyFill="1" applyBorder="1" applyAlignment="1">
      <alignment/>
    </xf>
    <xf numFmtId="4" fontId="89" fillId="0" borderId="37" xfId="0" applyNumberFormat="1" applyFont="1" applyFill="1" applyBorder="1" applyAlignment="1">
      <alignment/>
    </xf>
    <xf numFmtId="4" fontId="91" fillId="0" borderId="37" xfId="0" applyNumberFormat="1" applyFont="1" applyFill="1" applyBorder="1" applyAlignment="1">
      <alignment/>
    </xf>
    <xf numFmtId="0" fontId="90" fillId="0" borderId="0" xfId="0" applyFont="1" applyFill="1" applyBorder="1" applyAlignment="1">
      <alignment horizontal="center"/>
    </xf>
    <xf numFmtId="0" fontId="98" fillId="0" borderId="0" xfId="0" applyFont="1" applyFill="1" applyBorder="1" applyAlignment="1">
      <alignment horizontal="right"/>
    </xf>
    <xf numFmtId="0" fontId="96" fillId="39" borderId="0" xfId="0" applyFont="1" applyFill="1" applyBorder="1" applyAlignment="1">
      <alignment vertical="center"/>
    </xf>
    <xf numFmtId="0" fontId="96" fillId="40" borderId="36" xfId="0" applyFont="1" applyFill="1" applyBorder="1" applyAlignment="1">
      <alignment vertical="center"/>
    </xf>
    <xf numFmtId="0" fontId="11" fillId="0" borderId="0" xfId="0" applyFont="1" applyAlignment="1">
      <alignment/>
    </xf>
    <xf numFmtId="4" fontId="139" fillId="0" borderId="30" xfId="0" applyNumberFormat="1" applyFont="1" applyFill="1" applyBorder="1" applyAlignment="1">
      <alignment/>
    </xf>
    <xf numFmtId="4" fontId="140" fillId="0" borderId="0" xfId="48" applyNumberFormat="1" applyFont="1" applyFill="1" applyBorder="1" applyAlignment="1">
      <alignment horizontal="right"/>
    </xf>
    <xf numFmtId="4" fontId="1" fillId="0" borderId="33" xfId="48" applyNumberFormat="1" applyFont="1" applyFill="1" applyBorder="1" applyAlignment="1">
      <alignment horizontal="right"/>
    </xf>
    <xf numFmtId="4" fontId="9" fillId="0" borderId="13" xfId="0" applyNumberFormat="1" applyFont="1" applyFill="1" applyBorder="1" applyAlignment="1" quotePrefix="1">
      <alignment horizontal="right"/>
    </xf>
    <xf numFmtId="4" fontId="9" fillId="0" borderId="30" xfId="48" applyNumberFormat="1" applyFont="1" applyFill="1" applyBorder="1" applyAlignment="1" quotePrefix="1">
      <alignment/>
    </xf>
    <xf numFmtId="4" fontId="87" fillId="0" borderId="30" xfId="48" applyNumberFormat="1" applyFont="1" applyFill="1" applyBorder="1" applyAlignment="1" quotePrefix="1">
      <alignment/>
    </xf>
    <xf numFmtId="3" fontId="9" fillId="0" borderId="23" xfId="0" applyNumberFormat="1" applyFont="1" applyFill="1" applyBorder="1" applyAlignment="1">
      <alignment/>
    </xf>
    <xf numFmtId="3" fontId="9" fillId="0" borderId="27" xfId="0" applyNumberFormat="1" applyFont="1" applyFill="1" applyBorder="1" applyAlignment="1">
      <alignment/>
    </xf>
    <xf numFmtId="3" fontId="63" fillId="0" borderId="27" xfId="0" applyNumberFormat="1" applyFont="1" applyFill="1" applyBorder="1" applyAlignment="1">
      <alignment/>
    </xf>
    <xf numFmtId="4" fontId="1" fillId="0" borderId="20" xfId="48" applyNumberFormat="1" applyFont="1" applyFill="1" applyBorder="1" applyAlignment="1">
      <alignment horizontal="right"/>
    </xf>
    <xf numFmtId="4" fontId="1" fillId="0" borderId="20" xfId="48" applyNumberFormat="1" applyFont="1" applyFill="1" applyBorder="1" applyAlignment="1">
      <alignment horizontal="right"/>
    </xf>
    <xf numFmtId="4" fontId="90" fillId="0" borderId="37" xfId="0" applyNumberFormat="1" applyFont="1" applyFill="1" applyBorder="1" applyAlignment="1">
      <alignment horizontal="right"/>
    </xf>
    <xf numFmtId="0" fontId="63" fillId="0" borderId="57" xfId="0" applyFont="1" applyFill="1" applyBorder="1" applyAlignment="1">
      <alignment horizontal="right"/>
    </xf>
    <xf numFmtId="4" fontId="71" fillId="0" borderId="25" xfId="0" applyNumberFormat="1" applyFont="1" applyFill="1" applyBorder="1" applyAlignment="1">
      <alignment horizontal="right"/>
    </xf>
    <xf numFmtId="4" fontId="92" fillId="0" borderId="25" xfId="0" applyNumberFormat="1" applyFont="1" applyFill="1" applyBorder="1" applyAlignment="1">
      <alignment horizontal="right"/>
    </xf>
    <xf numFmtId="4" fontId="71" fillId="0" borderId="28" xfId="0" applyNumberFormat="1" applyFont="1" applyFill="1" applyBorder="1" applyAlignment="1">
      <alignment horizontal="right"/>
    </xf>
    <xf numFmtId="4" fontId="91" fillId="0" borderId="25" xfId="0" applyNumberFormat="1" applyFont="1" applyFill="1" applyBorder="1" applyAlignment="1">
      <alignment horizontal="right"/>
    </xf>
    <xf numFmtId="4" fontId="89" fillId="0" borderId="25" xfId="0" applyNumberFormat="1" applyFont="1" applyFill="1" applyBorder="1" applyAlignment="1">
      <alignment horizontal="right"/>
    </xf>
    <xf numFmtId="4" fontId="71" fillId="0" borderId="20" xfId="0" applyNumberFormat="1" applyFont="1" applyFill="1" applyBorder="1" applyAlignment="1">
      <alignment horizontal="right"/>
    </xf>
    <xf numFmtId="3" fontId="71" fillId="0" borderId="27" xfId="0" applyNumberFormat="1" applyFont="1" applyFill="1" applyBorder="1" applyAlignment="1">
      <alignment horizontal="right"/>
    </xf>
    <xf numFmtId="0" fontId="71" fillId="0" borderId="25" xfId="0" applyFont="1" applyFill="1" applyBorder="1" applyAlignment="1">
      <alignment horizontal="right"/>
    </xf>
    <xf numFmtId="0" fontId="63" fillId="0" borderId="37" xfId="0" applyFont="1" applyFill="1" applyBorder="1" applyAlignment="1">
      <alignment horizontal="right"/>
    </xf>
    <xf numFmtId="4" fontId="71" fillId="0" borderId="37" xfId="0" applyNumberFormat="1" applyFont="1" applyFill="1" applyBorder="1" applyAlignment="1">
      <alignment horizontal="right"/>
    </xf>
    <xf numFmtId="0" fontId="71" fillId="0" borderId="37" xfId="0" applyFont="1" applyFill="1" applyBorder="1" applyAlignment="1">
      <alignment horizontal="right"/>
    </xf>
    <xf numFmtId="3" fontId="71" fillId="0" borderId="25" xfId="0" applyNumberFormat="1" applyFont="1" applyFill="1" applyBorder="1" applyAlignment="1">
      <alignment horizontal="right"/>
    </xf>
    <xf numFmtId="3" fontId="89" fillId="0" borderId="25" xfId="0" applyNumberFormat="1" applyFont="1" applyFill="1" applyBorder="1" applyAlignment="1">
      <alignment horizontal="right"/>
    </xf>
    <xf numFmtId="0" fontId="0" fillId="0" borderId="0" xfId="0" applyAlignment="1">
      <alignment/>
    </xf>
    <xf numFmtId="0" fontId="63" fillId="0" borderId="20" xfId="0" applyFont="1" applyFill="1" applyBorder="1" applyAlignment="1">
      <alignment horizontal="right"/>
    </xf>
    <xf numFmtId="4" fontId="63" fillId="0" borderId="20" xfId="0" applyNumberFormat="1" applyFont="1" applyBorder="1" applyAlignment="1">
      <alignment horizontal="right"/>
    </xf>
    <xf numFmtId="4" fontId="139" fillId="0" borderId="30" xfId="0" applyNumberFormat="1" applyFont="1" applyFill="1" applyBorder="1" applyAlignment="1" applyProtection="1">
      <alignment horizontal="right"/>
      <protection locked="0"/>
    </xf>
    <xf numFmtId="4" fontId="63" fillId="0" borderId="13" xfId="0" applyNumberFormat="1" applyFont="1" applyFill="1" applyBorder="1" applyAlignment="1">
      <alignment horizontal="right"/>
    </xf>
    <xf numFmtId="4" fontId="63" fillId="0" borderId="30" xfId="0" applyNumberFormat="1" applyFont="1" applyFill="1" applyBorder="1" applyAlignment="1">
      <alignment horizontal="right"/>
    </xf>
    <xf numFmtId="4" fontId="0" fillId="0" borderId="30" xfId="0" applyNumberFormat="1" applyFont="1" applyFill="1" applyBorder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right"/>
    </xf>
    <xf numFmtId="4" fontId="63" fillId="0" borderId="39" xfId="0" applyNumberFormat="1" applyFont="1" applyFill="1" applyBorder="1" applyAlignment="1">
      <alignment horizontal="right"/>
    </xf>
    <xf numFmtId="3" fontId="9" fillId="0" borderId="51" xfId="0" applyNumberFormat="1" applyFont="1" applyFill="1" applyBorder="1" applyAlignment="1">
      <alignment horizontal="right"/>
    </xf>
    <xf numFmtId="4" fontId="63" fillId="35" borderId="57" xfId="0" applyNumberFormat="1" applyFont="1" applyFill="1" applyBorder="1" applyAlignment="1">
      <alignment horizontal="right"/>
    </xf>
    <xf numFmtId="4" fontId="137" fillId="0" borderId="30" xfId="0" applyNumberFormat="1" applyFont="1" applyFill="1" applyBorder="1" applyAlignment="1">
      <alignment horizontal="right"/>
    </xf>
    <xf numFmtId="3" fontId="63" fillId="0" borderId="29" xfId="0" applyNumberFormat="1" applyFont="1" applyFill="1" applyBorder="1" applyAlignment="1">
      <alignment horizontal="right"/>
    </xf>
    <xf numFmtId="4" fontId="15" fillId="0" borderId="37" xfId="48" applyNumberFormat="1" applyFont="1" applyFill="1" applyBorder="1" applyAlignment="1">
      <alignment horizontal="right"/>
    </xf>
    <xf numFmtId="3" fontId="9" fillId="0" borderId="47" xfId="0" applyNumberFormat="1" applyFont="1" applyBorder="1" applyAlignment="1">
      <alignment horizontal="right"/>
    </xf>
    <xf numFmtId="4" fontId="63" fillId="0" borderId="57" xfId="0" applyNumberFormat="1" applyFont="1" applyFill="1" applyBorder="1" applyAlignment="1">
      <alignment horizontal="right"/>
    </xf>
    <xf numFmtId="3" fontId="63" fillId="0" borderId="37" xfId="0" applyNumberFormat="1" applyFont="1" applyFill="1" applyBorder="1" applyAlignment="1">
      <alignment horizontal="right"/>
    </xf>
    <xf numFmtId="0" fontId="63" fillId="0" borderId="36" xfId="0" applyFont="1" applyFill="1" applyBorder="1" applyAlignment="1">
      <alignment horizontal="right"/>
    </xf>
    <xf numFmtId="0" fontId="12" fillId="0" borderId="0" xfId="0" applyFont="1" applyBorder="1" applyAlignment="1" quotePrefix="1">
      <alignment horizontal="left"/>
    </xf>
    <xf numFmtId="3" fontId="12" fillId="35" borderId="0" xfId="0" applyNumberFormat="1" applyFont="1" applyFill="1" applyBorder="1" applyAlignment="1">
      <alignment horizontal="right"/>
    </xf>
    <xf numFmtId="0" fontId="71" fillId="0" borderId="37" xfId="0" applyFont="1" applyFill="1" applyBorder="1" applyAlignment="1">
      <alignment/>
    </xf>
    <xf numFmtId="0" fontId="71" fillId="0" borderId="57" xfId="0" applyFont="1" applyFill="1" applyBorder="1" applyAlignment="1">
      <alignment/>
    </xf>
    <xf numFmtId="0" fontId="71" fillId="0" borderId="20" xfId="0" applyFont="1" applyFill="1" applyBorder="1" applyAlignment="1">
      <alignment horizontal="right"/>
    </xf>
    <xf numFmtId="6" fontId="43" fillId="0" borderId="0" xfId="0" applyNumberFormat="1" applyFont="1" applyBorder="1" applyAlignment="1">
      <alignment/>
    </xf>
    <xf numFmtId="6" fontId="43" fillId="0" borderId="35" xfId="0" applyNumberFormat="1" applyFont="1" applyBorder="1" applyAlignment="1">
      <alignment/>
    </xf>
    <xf numFmtId="0" fontId="71" fillId="0" borderId="37" xfId="0" applyFont="1" applyFill="1" applyBorder="1" applyAlignment="1" quotePrefix="1">
      <alignment horizontal="right"/>
    </xf>
    <xf numFmtId="0" fontId="71" fillId="0" borderId="20" xfId="0" applyFont="1" applyFill="1" applyBorder="1" applyAlignment="1" quotePrefix="1">
      <alignment horizontal="right"/>
    </xf>
    <xf numFmtId="4" fontId="15" fillId="0" borderId="20" xfId="48" applyNumberFormat="1" applyFont="1" applyFill="1" applyBorder="1" applyAlignment="1" quotePrefix="1">
      <alignment horizontal="right"/>
    </xf>
    <xf numFmtId="4" fontId="43" fillId="0" borderId="36" xfId="48" applyNumberFormat="1" applyFont="1" applyFill="1" applyBorder="1" applyAlignment="1">
      <alignment horizontal="right"/>
    </xf>
    <xf numFmtId="4" fontId="83" fillId="0" borderId="13" xfId="0" applyNumberFormat="1" applyFont="1" applyFill="1" applyBorder="1" applyAlignment="1">
      <alignment horizontal="right"/>
    </xf>
    <xf numFmtId="3" fontId="9" fillId="0" borderId="47" xfId="0" applyNumberFormat="1" applyFont="1" applyFill="1" applyBorder="1" applyAlignment="1">
      <alignment horizontal="right"/>
    </xf>
    <xf numFmtId="4" fontId="83" fillId="0" borderId="37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3" fontId="63" fillId="0" borderId="25" xfId="0" applyNumberFormat="1" applyFont="1" applyFill="1" applyBorder="1" applyAlignment="1">
      <alignment horizontal="right"/>
    </xf>
    <xf numFmtId="3" fontId="0" fillId="0" borderId="0" xfId="0" applyNumberFormat="1" applyFont="1" applyFill="1" applyAlignment="1">
      <alignment horizontal="right"/>
    </xf>
    <xf numFmtId="4" fontId="0" fillId="0" borderId="21" xfId="0" applyNumberFormat="1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 quotePrefix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4" fontId="0" fillId="0" borderId="11" xfId="0" applyNumberFormat="1" applyFill="1" applyBorder="1" applyAlignment="1">
      <alignment/>
    </xf>
    <xf numFmtId="0" fontId="63" fillId="0" borderId="11" xfId="0" applyFont="1" applyFill="1" applyBorder="1" applyAlignment="1">
      <alignment/>
    </xf>
    <xf numFmtId="0" fontId="0" fillId="0" borderId="12" xfId="0" applyBorder="1" applyAlignment="1">
      <alignment/>
    </xf>
    <xf numFmtId="0" fontId="63" fillId="0" borderId="0" xfId="0" applyFont="1" applyFill="1" applyBorder="1" applyAlignment="1">
      <alignment/>
    </xf>
    <xf numFmtId="0" fontId="0" fillId="0" borderId="20" xfId="0" applyBorder="1" applyAlignment="1">
      <alignment/>
    </xf>
    <xf numFmtId="3" fontId="0" fillId="0" borderId="25" xfId="0" applyNumberFormat="1" applyBorder="1" applyAlignment="1">
      <alignment/>
    </xf>
    <xf numFmtId="0" fontId="12" fillId="0" borderId="35" xfId="0" applyFont="1" applyFill="1" applyBorder="1" applyAlignment="1">
      <alignment horizontal="center"/>
    </xf>
    <xf numFmtId="0" fontId="71" fillId="0" borderId="57" xfId="0" applyFont="1" applyFill="1" applyBorder="1" applyAlignment="1">
      <alignment horizontal="right"/>
    </xf>
    <xf numFmtId="3" fontId="71" fillId="0" borderId="28" xfId="0" applyNumberFormat="1" applyFont="1" applyFill="1" applyBorder="1" applyAlignment="1">
      <alignment horizontal="right"/>
    </xf>
    <xf numFmtId="0" fontId="12" fillId="0" borderId="20" xfId="0" applyFont="1" applyFill="1" applyBorder="1" applyAlignment="1">
      <alignment horizontal="center"/>
    </xf>
    <xf numFmtId="0" fontId="63" fillId="0" borderId="0" xfId="0" applyFont="1" applyBorder="1" applyAlignment="1">
      <alignment horizontal="right"/>
    </xf>
    <xf numFmtId="0" fontId="5" fillId="0" borderId="35" xfId="0" applyFont="1" applyFill="1" applyBorder="1" applyAlignment="1">
      <alignment/>
    </xf>
    <xf numFmtId="0" fontId="9" fillId="0" borderId="44" xfId="0" applyFont="1" applyFill="1" applyBorder="1" applyAlignment="1">
      <alignment/>
    </xf>
    <xf numFmtId="4" fontId="63" fillId="0" borderId="44" xfId="0" applyNumberFormat="1" applyFont="1" applyFill="1" applyBorder="1" applyAlignment="1">
      <alignment horizontal="right"/>
    </xf>
    <xf numFmtId="3" fontId="9" fillId="0" borderId="28" xfId="0" applyNumberFormat="1" applyFont="1" applyFill="1" applyBorder="1" applyAlignment="1">
      <alignment/>
    </xf>
    <xf numFmtId="0" fontId="63" fillId="0" borderId="13" xfId="0" applyFont="1" applyBorder="1" applyAlignment="1">
      <alignment horizontal="right"/>
    </xf>
    <xf numFmtId="0" fontId="0" fillId="0" borderId="54" xfId="0" applyBorder="1" applyAlignment="1">
      <alignment/>
    </xf>
    <xf numFmtId="4" fontId="9" fillId="0" borderId="30" xfId="48" applyNumberFormat="1" applyFont="1" applyFill="1" applyBorder="1" applyAlignment="1">
      <alignment horizontal="right"/>
    </xf>
    <xf numFmtId="4" fontId="87" fillId="0" borderId="13" xfId="48" applyNumberFormat="1" applyFont="1" applyFill="1" applyBorder="1" applyAlignment="1">
      <alignment horizontal="right"/>
    </xf>
    <xf numFmtId="3" fontId="9" fillId="0" borderId="47" xfId="0" applyNumberFormat="1" applyFont="1" applyFill="1" applyBorder="1" applyAlignment="1">
      <alignment/>
    </xf>
    <xf numFmtId="4" fontId="140" fillId="0" borderId="13" xfId="48" applyNumberFormat="1" applyFont="1" applyFill="1" applyBorder="1" applyAlignment="1">
      <alignment horizontal="right"/>
    </xf>
    <xf numFmtId="4" fontId="12" fillId="0" borderId="25" xfId="0" applyNumberFormat="1" applyFont="1" applyBorder="1" applyAlignment="1">
      <alignment/>
    </xf>
    <xf numFmtId="4" fontId="12" fillId="0" borderId="28" xfId="0" applyNumberFormat="1" applyFont="1" applyBorder="1" applyAlignment="1">
      <alignment/>
    </xf>
    <xf numFmtId="4" fontId="0" fillId="0" borderId="53" xfId="0" applyNumberFormat="1" applyBorder="1" applyAlignment="1">
      <alignment/>
    </xf>
    <xf numFmtId="0" fontId="5" fillId="0" borderId="66" xfId="0" applyFont="1" applyBorder="1" applyAlignment="1">
      <alignment horizontal="left"/>
    </xf>
    <xf numFmtId="0" fontId="5" fillId="0" borderId="43" xfId="0" applyFont="1" applyBorder="1" applyAlignment="1">
      <alignment horizontal="left"/>
    </xf>
    <xf numFmtId="0" fontId="5" fillId="0" borderId="43" xfId="0" applyFont="1" applyBorder="1" applyAlignment="1" quotePrefix="1">
      <alignment horizontal="left"/>
    </xf>
    <xf numFmtId="0" fontId="5" fillId="0" borderId="43" xfId="0" applyFont="1" applyBorder="1" applyAlignment="1">
      <alignment horizontal="left"/>
    </xf>
    <xf numFmtId="0" fontId="5" fillId="0" borderId="67" xfId="0" applyFont="1" applyBorder="1" applyAlignment="1">
      <alignment horizontal="left"/>
    </xf>
    <xf numFmtId="0" fontId="5" fillId="0" borderId="53" xfId="0" applyFont="1" applyBorder="1" applyAlignment="1">
      <alignment horizontal="left"/>
    </xf>
    <xf numFmtId="4" fontId="46" fillId="0" borderId="25" xfId="0" applyNumberFormat="1" applyFont="1" applyBorder="1" applyAlignment="1">
      <alignment/>
    </xf>
    <xf numFmtId="0" fontId="0" fillId="0" borderId="25" xfId="0" applyFill="1" applyBorder="1" applyAlignment="1">
      <alignment horizontal="center"/>
    </xf>
    <xf numFmtId="0" fontId="75" fillId="39" borderId="25" xfId="0" applyFont="1" applyFill="1" applyBorder="1" applyAlignment="1">
      <alignment/>
    </xf>
    <xf numFmtId="4" fontId="1" fillId="0" borderId="25" xfId="0" applyNumberFormat="1" applyFont="1" applyFill="1" applyBorder="1" applyAlignment="1">
      <alignment horizontal="center"/>
    </xf>
    <xf numFmtId="4" fontId="10" fillId="0" borderId="25" xfId="0" applyNumberFormat="1" applyFont="1" applyFill="1" applyBorder="1" applyAlignment="1">
      <alignment horizontal="center"/>
    </xf>
    <xf numFmtId="0" fontId="90" fillId="0" borderId="0" xfId="0" applyFont="1" applyBorder="1" applyAlignment="1">
      <alignment horizontal="right"/>
    </xf>
    <xf numFmtId="0" fontId="95" fillId="0" borderId="35" xfId="0" applyFont="1" applyFill="1" applyBorder="1" applyAlignment="1">
      <alignment horizontal="center"/>
    </xf>
    <xf numFmtId="0" fontId="0" fillId="0" borderId="28" xfId="0" applyFill="1" applyBorder="1" applyAlignment="1">
      <alignment/>
    </xf>
    <xf numFmtId="4" fontId="16" fillId="0" borderId="29" xfId="0" applyNumberFormat="1" applyFont="1" applyBorder="1" applyAlignment="1">
      <alignment horizontal="center" vertical="center"/>
    </xf>
    <xf numFmtId="4" fontId="16" fillId="0" borderId="26" xfId="0" applyNumberFormat="1" applyFont="1" applyBorder="1" applyAlignment="1">
      <alignment horizontal="center" vertical="center"/>
    </xf>
    <xf numFmtId="4" fontId="16" fillId="0" borderId="27" xfId="0" applyNumberFormat="1" applyFont="1" applyBorder="1" applyAlignment="1">
      <alignment horizontal="center" vertical="center"/>
    </xf>
    <xf numFmtId="4" fontId="75" fillId="0" borderId="29" xfId="0" applyNumberFormat="1" applyFont="1" applyBorder="1" applyAlignment="1">
      <alignment horizontal="center" vertical="center"/>
    </xf>
    <xf numFmtId="4" fontId="74" fillId="0" borderId="26" xfId="0" applyNumberFormat="1" applyFont="1" applyBorder="1" applyAlignment="1">
      <alignment horizontal="center" vertical="center"/>
    </xf>
    <xf numFmtId="4" fontId="74" fillId="0" borderId="27" xfId="0" applyNumberFormat="1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4" fontId="46" fillId="0" borderId="29" xfId="0" applyNumberFormat="1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3" fontId="95" fillId="42" borderId="29" xfId="0" applyNumberFormat="1" applyFont="1" applyFill="1" applyBorder="1" applyAlignment="1">
      <alignment horizontal="center"/>
    </xf>
    <xf numFmtId="3" fontId="95" fillId="42" borderId="26" xfId="0" applyNumberFormat="1" applyFont="1" applyFill="1" applyBorder="1" applyAlignment="1">
      <alignment horizontal="center"/>
    </xf>
    <xf numFmtId="3" fontId="95" fillId="42" borderId="27" xfId="0" applyNumberFormat="1" applyFont="1" applyFill="1" applyBorder="1" applyAlignment="1">
      <alignment horizontal="center"/>
    </xf>
    <xf numFmtId="0" fontId="67" fillId="0" borderId="35" xfId="0" applyFont="1" applyBorder="1" applyAlignment="1">
      <alignment horizont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s%20documents\crc\2001\BIL-CE-%20El&#233;m.fin\CE%20JLG%202001%20du%2016.12%20liste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ilan"/>
      <sheetName val="Soldes bancaires"/>
      <sheetName val="Eléments pour bilan"/>
    </sheetNames>
    <sheetDataSet>
      <sheetData sheetId="2">
        <row r="7">
          <cell r="F7">
            <v>231527.74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6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340"/>
  <sheetViews>
    <sheetView showZeros="0" zoomScalePageLayoutView="0" workbookViewId="0" topLeftCell="A5">
      <selection activeCell="P76" sqref="P76"/>
    </sheetView>
  </sheetViews>
  <sheetFormatPr defaultColWidth="11.421875" defaultRowHeight="12.75"/>
  <cols>
    <col min="1" max="1" width="3.421875" style="0" customWidth="1"/>
    <col min="2" max="3" width="7.28125" style="0" customWidth="1"/>
    <col min="4" max="4" width="28.00390625" style="0" customWidth="1"/>
    <col min="5" max="5" width="12.7109375" style="421" customWidth="1"/>
    <col min="6" max="6" width="12.7109375" style="0" customWidth="1"/>
    <col min="7" max="7" width="12.7109375" style="739" customWidth="1"/>
    <col min="8" max="8" width="13.7109375" style="0" customWidth="1"/>
    <col min="9" max="9" width="10.7109375" style="304" customWidth="1"/>
    <col min="10" max="12" width="0" style="0" hidden="1" customWidth="1"/>
    <col min="13" max="13" width="11.421875" style="443" customWidth="1"/>
    <col min="17" max="17" width="7.7109375" style="0" customWidth="1"/>
    <col min="18" max="18" width="9.7109375" style="0" customWidth="1"/>
    <col min="19" max="19" width="3.7109375" style="0" customWidth="1"/>
  </cols>
  <sheetData>
    <row r="1" spans="2:8" ht="13.5" thickBot="1">
      <c r="B1" s="859"/>
      <c r="C1" s="860"/>
      <c r="D1" s="860"/>
      <c r="E1" s="861"/>
      <c r="F1" s="860"/>
      <c r="G1" s="862"/>
      <c r="H1" s="863"/>
    </row>
    <row r="2" spans="2:8" ht="26.25" customHeight="1" thickBot="1">
      <c r="B2" s="899" t="s">
        <v>0</v>
      </c>
      <c r="C2" s="900"/>
      <c r="D2" s="900"/>
      <c r="E2" s="900"/>
      <c r="F2" s="900"/>
      <c r="G2" s="900"/>
      <c r="H2" s="901"/>
    </row>
    <row r="3" spans="2:8" ht="14.25" customHeight="1">
      <c r="B3" s="216"/>
      <c r="C3" s="217"/>
      <c r="D3" s="217"/>
      <c r="E3" s="611"/>
      <c r="F3" s="217"/>
      <c r="G3" s="735" t="s">
        <v>1</v>
      </c>
      <c r="H3" s="289" t="s">
        <v>1</v>
      </c>
    </row>
    <row r="4" spans="2:8" ht="17.25" customHeight="1">
      <c r="B4" s="290"/>
      <c r="C4" s="291"/>
      <c r="D4" s="291" t="s">
        <v>2</v>
      </c>
      <c r="E4" s="612" t="s">
        <v>3</v>
      </c>
      <c r="F4" s="38"/>
      <c r="G4" s="736" t="s">
        <v>4</v>
      </c>
      <c r="H4" s="293" t="s">
        <v>263</v>
      </c>
    </row>
    <row r="5" spans="2:10" ht="13.5" thickBot="1">
      <c r="B5" s="218"/>
      <c r="C5" s="38"/>
      <c r="D5" s="38"/>
      <c r="E5" s="283"/>
      <c r="F5" s="38"/>
      <c r="G5" s="737">
        <v>42735</v>
      </c>
      <c r="H5" s="476">
        <v>42369</v>
      </c>
      <c r="J5" s="194"/>
    </row>
    <row r="6" spans="2:10" ht="13.5" customHeight="1" thickBot="1">
      <c r="B6" s="294"/>
      <c r="C6" s="31"/>
      <c r="D6" s="30" t="s">
        <v>3</v>
      </c>
      <c r="E6" s="613" t="s">
        <v>7</v>
      </c>
      <c r="F6" s="642" t="s">
        <v>8</v>
      </c>
      <c r="G6" s="752" t="s">
        <v>9</v>
      </c>
      <c r="H6" s="643" t="s">
        <v>9</v>
      </c>
      <c r="I6" s="305"/>
      <c r="J6" s="195"/>
    </row>
    <row r="7" spans="2:9" ht="8.25" customHeight="1" hidden="1">
      <c r="B7" s="218"/>
      <c r="C7" s="38"/>
      <c r="D7" s="38"/>
      <c r="E7" s="614"/>
      <c r="F7" s="44"/>
      <c r="G7" s="411"/>
      <c r="H7" s="296"/>
      <c r="I7" s="305"/>
    </row>
    <row r="8" spans="2:9" ht="13.5" customHeight="1">
      <c r="B8" s="297" t="s">
        <v>10</v>
      </c>
      <c r="C8" s="39"/>
      <c r="D8" s="38"/>
      <c r="E8" s="614"/>
      <c r="F8" s="44"/>
      <c r="G8" s="637"/>
      <c r="H8" s="783"/>
      <c r="I8" s="305"/>
    </row>
    <row r="9" spans="2:9" ht="11.25" customHeight="1">
      <c r="B9" s="218"/>
      <c r="C9" s="54" t="s">
        <v>11</v>
      </c>
      <c r="D9" s="38"/>
      <c r="E9" s="672"/>
      <c r="F9" s="44"/>
      <c r="G9" s="740"/>
      <c r="H9" s="782"/>
      <c r="I9" s="305"/>
    </row>
    <row r="10" spans="2:10" ht="10.5" customHeight="1" thickBot="1">
      <c r="B10" s="218"/>
      <c r="C10" s="60">
        <v>2748</v>
      </c>
      <c r="D10" s="45" t="s">
        <v>280</v>
      </c>
      <c r="E10" s="673"/>
      <c r="F10" s="489"/>
      <c r="G10" s="740"/>
      <c r="H10" s="784"/>
      <c r="I10" s="305"/>
      <c r="J10" s="186"/>
    </row>
    <row r="11" spans="2:10" ht="13.5" hidden="1" thickBot="1">
      <c r="B11" s="218"/>
      <c r="C11" s="38"/>
      <c r="D11" s="38"/>
      <c r="E11" s="674"/>
      <c r="F11" s="490"/>
      <c r="G11" s="740"/>
      <c r="H11" s="785"/>
      <c r="I11" s="305"/>
      <c r="J11" s="186"/>
    </row>
    <row r="12" spans="2:20" ht="13.5" thickBot="1">
      <c r="B12" s="297" t="s">
        <v>13</v>
      </c>
      <c r="C12" s="38"/>
      <c r="D12" s="38"/>
      <c r="E12" s="674"/>
      <c r="F12" s="352"/>
      <c r="G12" s="740"/>
      <c r="H12" s="785"/>
      <c r="I12" s="305"/>
      <c r="J12" s="186"/>
      <c r="T12" s="865"/>
    </row>
    <row r="13" spans="2:11" ht="12" customHeight="1">
      <c r="B13" s="218"/>
      <c r="C13" s="308" t="s">
        <v>14</v>
      </c>
      <c r="D13" s="38"/>
      <c r="E13" s="671"/>
      <c r="F13" s="347"/>
      <c r="G13" s="740"/>
      <c r="H13" s="786"/>
      <c r="I13" s="305"/>
      <c r="J13" s="186"/>
      <c r="K13" s="443"/>
    </row>
    <row r="14" spans="2:11" ht="12.75">
      <c r="B14" s="218"/>
      <c r="C14" s="60">
        <v>3700</v>
      </c>
      <c r="D14" s="43" t="s">
        <v>15</v>
      </c>
      <c r="E14" s="675"/>
      <c r="F14" s="352"/>
      <c r="G14" s="740"/>
      <c r="H14" s="787"/>
      <c r="I14" s="306">
        <f>+E14-H14</f>
        <v>0</v>
      </c>
      <c r="J14" s="186" t="e">
        <f>+#REF!-H14</f>
        <v>#REF!</v>
      </c>
      <c r="K14" s="443"/>
    </row>
    <row r="15" spans="2:13" ht="12.75">
      <c r="B15" s="218"/>
      <c r="C15" s="60">
        <v>3700</v>
      </c>
      <c r="D15" s="43" t="s">
        <v>16</v>
      </c>
      <c r="E15" s="675"/>
      <c r="F15" s="352"/>
      <c r="G15" s="740"/>
      <c r="H15" s="787"/>
      <c r="I15" s="306">
        <f>+E15-H15</f>
        <v>0</v>
      </c>
      <c r="J15" s="186" t="e">
        <f>+#REF!-H15</f>
        <v>#REF!</v>
      </c>
      <c r="K15" s="443"/>
      <c r="M15" s="401"/>
    </row>
    <row r="16" spans="2:11" ht="12" customHeight="1">
      <c r="B16" s="218"/>
      <c r="C16" s="308" t="s">
        <v>17</v>
      </c>
      <c r="D16" s="38"/>
      <c r="E16" s="674"/>
      <c r="F16" s="352"/>
      <c r="G16" s="740"/>
      <c r="H16" s="804"/>
      <c r="I16" s="305"/>
      <c r="J16" s="186"/>
      <c r="K16" s="443"/>
    </row>
    <row r="17" spans="2:21" ht="18.75" customHeight="1" thickBot="1">
      <c r="B17" s="218"/>
      <c r="C17" s="298"/>
      <c r="D17" s="501" t="s">
        <v>377</v>
      </c>
      <c r="E17" s="669"/>
      <c r="F17" s="604"/>
      <c r="G17" s="805" t="s">
        <v>449</v>
      </c>
      <c r="H17" s="805" t="s">
        <v>436</v>
      </c>
      <c r="I17" s="305"/>
      <c r="J17" s="186"/>
      <c r="K17" s="443"/>
      <c r="R17" s="395"/>
      <c r="S17" s="394"/>
      <c r="U17" s="483"/>
    </row>
    <row r="18" spans="2:19" ht="12.75">
      <c r="B18" s="218"/>
      <c r="C18" s="38"/>
      <c r="D18" s="299" t="s">
        <v>403</v>
      </c>
      <c r="E18" s="672"/>
      <c r="F18" s="352"/>
      <c r="G18" s="637">
        <v>5000</v>
      </c>
      <c r="H18" s="806">
        <v>5000</v>
      </c>
      <c r="I18" s="305"/>
      <c r="J18" s="186"/>
      <c r="K18" s="443"/>
      <c r="R18" s="395"/>
      <c r="S18" s="394"/>
    </row>
    <row r="19" spans="2:19" ht="12.75">
      <c r="B19" s="218"/>
      <c r="C19" s="60">
        <v>4687</v>
      </c>
      <c r="D19" s="43" t="s">
        <v>19</v>
      </c>
      <c r="E19" s="672"/>
      <c r="F19" s="352"/>
      <c r="G19" s="814" t="s">
        <v>473</v>
      </c>
      <c r="H19" s="806" t="s">
        <v>442</v>
      </c>
      <c r="I19" s="305"/>
      <c r="J19" s="186"/>
      <c r="K19" s="443"/>
      <c r="R19" s="395"/>
      <c r="S19" s="394"/>
    </row>
    <row r="20" spans="2:19" ht="12.75">
      <c r="B20" s="218"/>
      <c r="C20" s="60">
        <v>4687</v>
      </c>
      <c r="D20" s="706" t="s">
        <v>499</v>
      </c>
      <c r="E20" s="672"/>
      <c r="F20" s="352"/>
      <c r="G20" s="837">
        <v>6580</v>
      </c>
      <c r="H20" s="806">
        <v>18580</v>
      </c>
      <c r="I20" s="305"/>
      <c r="J20" s="186"/>
      <c r="K20" s="443"/>
      <c r="R20" s="397"/>
      <c r="S20" s="394"/>
    </row>
    <row r="21" spans="2:19" ht="12.75">
      <c r="B21" s="218"/>
      <c r="C21" s="60"/>
      <c r="D21" s="706" t="s">
        <v>500</v>
      </c>
      <c r="E21" s="672"/>
      <c r="F21" s="352"/>
      <c r="G21" s="837">
        <v>12000</v>
      </c>
      <c r="H21" s="806"/>
      <c r="I21" s="305"/>
      <c r="J21" s="186"/>
      <c r="K21" s="443"/>
      <c r="R21" s="397"/>
      <c r="S21" s="394"/>
    </row>
    <row r="22" spans="2:18" ht="12.75">
      <c r="B22" s="218"/>
      <c r="C22" s="60">
        <v>4687</v>
      </c>
      <c r="D22" s="706" t="s">
        <v>420</v>
      </c>
      <c r="E22" s="672"/>
      <c r="F22" s="485"/>
      <c r="G22" s="636">
        <v>1500</v>
      </c>
      <c r="H22" s="806">
        <v>3000</v>
      </c>
      <c r="I22" s="305"/>
      <c r="J22" s="186"/>
      <c r="K22" s="443"/>
      <c r="R22" s="396">
        <f>SUM(R17:R20)</f>
        <v>0</v>
      </c>
    </row>
    <row r="23" spans="2:11" ht="12.75" customHeight="1" hidden="1">
      <c r="B23" s="218"/>
      <c r="C23" s="60"/>
      <c r="D23" s="45"/>
      <c r="E23" s="676"/>
      <c r="F23" s="352"/>
      <c r="G23" s="740"/>
      <c r="H23" s="807"/>
      <c r="I23" s="305"/>
      <c r="J23" s="186"/>
      <c r="K23" s="443"/>
    </row>
    <row r="24" spans="2:18" ht="18.75" customHeight="1" thickBot="1">
      <c r="B24" s="218"/>
      <c r="C24" s="38"/>
      <c r="D24" s="52" t="s">
        <v>20</v>
      </c>
      <c r="E24" s="677"/>
      <c r="F24" s="352"/>
      <c r="G24" s="740"/>
      <c r="H24" s="808">
        <v>3128.25</v>
      </c>
      <c r="I24" s="305"/>
      <c r="J24" s="186"/>
      <c r="K24" s="443"/>
      <c r="R24" s="398"/>
    </row>
    <row r="25" spans="2:11" ht="12.75" customHeight="1">
      <c r="B25" s="218"/>
      <c r="C25" s="60">
        <v>5030</v>
      </c>
      <c r="D25" s="839" t="s">
        <v>477</v>
      </c>
      <c r="E25" s="672"/>
      <c r="F25" s="715"/>
      <c r="G25" s="838" t="s">
        <v>476</v>
      </c>
      <c r="H25" s="806"/>
      <c r="I25" s="305"/>
      <c r="J25" s="186"/>
      <c r="K25" s="443"/>
    </row>
    <row r="26" spans="2:15" ht="12.75" customHeight="1">
      <c r="B26" s="218"/>
      <c r="C26" s="38"/>
      <c r="D26" s="300"/>
      <c r="E26" s="672"/>
      <c r="F26" s="352"/>
      <c r="G26" s="740"/>
      <c r="H26" s="806"/>
      <c r="I26" s="305"/>
      <c r="J26" s="186"/>
      <c r="K26" s="443"/>
      <c r="O26">
        <f>SUM(S13)</f>
        <v>0</v>
      </c>
    </row>
    <row r="27" spans="2:21" ht="12.75" customHeight="1" thickBot="1">
      <c r="B27" s="218"/>
      <c r="C27" s="60">
        <v>5120</v>
      </c>
      <c r="D27" s="52" t="s">
        <v>213</v>
      </c>
      <c r="E27" s="677"/>
      <c r="F27" s="352"/>
      <c r="G27" s="805" t="s">
        <v>452</v>
      </c>
      <c r="H27" s="808" t="s">
        <v>437</v>
      </c>
      <c r="I27" s="306"/>
      <c r="J27" s="483"/>
      <c r="K27" s="443"/>
      <c r="R27" s="395">
        <f>+R22+R24</f>
        <v>0</v>
      </c>
      <c r="U27" s="395"/>
    </row>
    <row r="28" spans="2:12" ht="12" customHeight="1">
      <c r="B28" s="218"/>
      <c r="C28" s="60"/>
      <c r="D28" s="54" t="s">
        <v>214</v>
      </c>
      <c r="E28" s="678"/>
      <c r="F28" s="716"/>
      <c r="G28" s="814">
        <v>10674.81</v>
      </c>
      <c r="H28" s="771" t="s">
        <v>438</v>
      </c>
      <c r="I28" s="306"/>
      <c r="J28" s="484">
        <f>13193.04-1446.79+241.64</f>
        <v>11987.89</v>
      </c>
      <c r="K28" s="443"/>
      <c r="L28" s="546">
        <v>70.83</v>
      </c>
    </row>
    <row r="29" spans="2:12" ht="12" customHeight="1">
      <c r="B29" s="218"/>
      <c r="C29" s="60"/>
      <c r="D29" s="56" t="s">
        <v>167</v>
      </c>
      <c r="E29" s="672"/>
      <c r="F29" s="485"/>
      <c r="G29" s="814">
        <v>10.59</v>
      </c>
      <c r="H29" s="806" t="s">
        <v>439</v>
      </c>
      <c r="I29" s="305"/>
      <c r="J29" s="484"/>
      <c r="K29" s="443"/>
      <c r="L29" s="546">
        <v>60.19</v>
      </c>
    </row>
    <row r="30" spans="2:12" ht="12" customHeight="1" hidden="1">
      <c r="B30" s="218"/>
      <c r="C30" s="60"/>
      <c r="D30" s="56" t="s">
        <v>110</v>
      </c>
      <c r="E30" s="672"/>
      <c r="F30" s="485"/>
      <c r="G30" s="814"/>
      <c r="H30" s="806"/>
      <c r="I30" s="305"/>
      <c r="J30" s="484"/>
      <c r="K30" s="443"/>
      <c r="L30" s="546">
        <v>75.83</v>
      </c>
    </row>
    <row r="31" spans="2:12" ht="12" customHeight="1">
      <c r="B31" s="218"/>
      <c r="C31" s="60"/>
      <c r="D31" s="56" t="s">
        <v>107</v>
      </c>
      <c r="E31" s="672"/>
      <c r="F31" s="485"/>
      <c r="G31" s="814"/>
      <c r="H31" s="806"/>
      <c r="I31" s="305"/>
      <c r="J31" s="484"/>
      <c r="K31" s="443"/>
      <c r="L31" s="546">
        <v>-35.09</v>
      </c>
    </row>
    <row r="32" spans="2:12" ht="12" customHeight="1" hidden="1">
      <c r="B32" s="218"/>
      <c r="C32" s="60"/>
      <c r="D32" s="56" t="s">
        <v>215</v>
      </c>
      <c r="E32" s="675"/>
      <c r="F32" s="485"/>
      <c r="G32" s="814"/>
      <c r="H32" s="809"/>
      <c r="I32" s="305"/>
      <c r="J32" s="484"/>
      <c r="K32" s="443"/>
      <c r="L32" s="546">
        <v>6.42</v>
      </c>
    </row>
    <row r="33" spans="2:12" ht="12" customHeight="1">
      <c r="B33" s="218"/>
      <c r="C33" s="60"/>
      <c r="D33" s="56" t="s">
        <v>104</v>
      </c>
      <c r="E33" s="672"/>
      <c r="F33" s="485"/>
      <c r="G33" s="814" t="s">
        <v>451</v>
      </c>
      <c r="H33" s="806" t="s">
        <v>440</v>
      </c>
      <c r="I33" s="305"/>
      <c r="J33" s="484"/>
      <c r="K33" s="443"/>
      <c r="L33" s="546"/>
    </row>
    <row r="34" spans="2:12" ht="12" customHeight="1">
      <c r="B34" s="218"/>
      <c r="C34" s="585"/>
      <c r="D34" s="701" t="s">
        <v>404</v>
      </c>
      <c r="E34" s="672"/>
      <c r="F34" s="444"/>
      <c r="G34" s="814" t="s">
        <v>450</v>
      </c>
      <c r="H34" s="806" t="s">
        <v>441</v>
      </c>
      <c r="I34" s="306"/>
      <c r="J34" s="484"/>
      <c r="K34" s="443"/>
      <c r="L34" s="395"/>
    </row>
    <row r="35" spans="2:11" ht="12" customHeight="1" hidden="1">
      <c r="B35" s="218"/>
      <c r="C35" s="60"/>
      <c r="D35" s="56" t="s">
        <v>217</v>
      </c>
      <c r="E35" s="675"/>
      <c r="F35" s="485"/>
      <c r="G35" s="740"/>
      <c r="H35" s="809"/>
      <c r="I35" s="305"/>
      <c r="J35" s="484"/>
      <c r="K35" s="443"/>
    </row>
    <row r="36" spans="2:11" ht="12" customHeight="1">
      <c r="B36" s="218"/>
      <c r="C36" s="60"/>
      <c r="D36" s="56" t="s">
        <v>198</v>
      </c>
      <c r="E36" s="675"/>
      <c r="F36" s="547"/>
      <c r="G36" s="740"/>
      <c r="H36" s="809"/>
      <c r="I36" s="305"/>
      <c r="J36" s="484"/>
      <c r="K36" s="443"/>
    </row>
    <row r="37" spans="2:11" ht="12" customHeight="1" hidden="1">
      <c r="B37" s="218"/>
      <c r="C37" s="60"/>
      <c r="D37" s="56"/>
      <c r="E37" s="675"/>
      <c r="F37" s="352"/>
      <c r="G37" s="740"/>
      <c r="H37" s="809"/>
      <c r="I37" s="305"/>
      <c r="J37" s="349"/>
      <c r="K37" s="443"/>
    </row>
    <row r="38" spans="2:11" ht="12" customHeight="1">
      <c r="B38" s="602"/>
      <c r="C38" s="60"/>
      <c r="D38" s="701" t="s">
        <v>405</v>
      </c>
      <c r="E38" s="671"/>
      <c r="F38" s="38"/>
      <c r="G38" s="740"/>
      <c r="H38" s="810"/>
      <c r="I38" s="305"/>
      <c r="J38" s="186"/>
      <c r="K38" s="443"/>
    </row>
    <row r="39" spans="2:11" ht="12" customHeight="1">
      <c r="B39" s="218"/>
      <c r="C39" s="60"/>
      <c r="D39" s="52" t="s">
        <v>277</v>
      </c>
      <c r="E39" s="672"/>
      <c r="F39" s="38"/>
      <c r="G39" s="740">
        <v>153</v>
      </c>
      <c r="H39" s="806"/>
      <c r="I39" s="305"/>
      <c r="J39" s="186"/>
      <c r="K39" s="443"/>
    </row>
    <row r="40" spans="2:14" ht="16.5" customHeight="1">
      <c r="B40" s="297" t="s">
        <v>219</v>
      </c>
      <c r="C40" s="60"/>
      <c r="D40" s="56"/>
      <c r="E40" s="679"/>
      <c r="F40" s="352"/>
      <c r="G40" s="740"/>
      <c r="H40" s="772"/>
      <c r="I40" s="305"/>
      <c r="J40" s="186"/>
      <c r="K40" s="443"/>
      <c r="N40" s="819"/>
    </row>
    <row r="41" spans="2:11" ht="12" customHeight="1" thickBot="1">
      <c r="B41" s="218"/>
      <c r="C41" s="60"/>
      <c r="D41" s="701"/>
      <c r="E41" s="671"/>
      <c r="F41" s="352"/>
      <c r="G41" s="740"/>
      <c r="H41" s="770"/>
      <c r="I41" s="305"/>
      <c r="J41" s="186"/>
      <c r="K41" s="443"/>
    </row>
    <row r="42" spans="2:11" ht="12" customHeight="1" hidden="1">
      <c r="B42" s="218"/>
      <c r="C42" s="60"/>
      <c r="D42" s="56"/>
      <c r="E42" s="672"/>
      <c r="F42" s="352"/>
      <c r="G42" s="740"/>
      <c r="H42" s="751"/>
      <c r="I42" s="305"/>
      <c r="J42" s="186"/>
      <c r="K42" s="443"/>
    </row>
    <row r="43" spans="2:11" ht="13.5" customHeight="1" hidden="1" thickBot="1">
      <c r="B43" s="218"/>
      <c r="C43" s="62"/>
      <c r="D43" s="301"/>
      <c r="E43" s="674"/>
      <c r="F43" s="352"/>
      <c r="G43" s="740"/>
      <c r="H43" s="769"/>
      <c r="I43" s="305"/>
      <c r="J43" s="186"/>
      <c r="K43" s="443"/>
    </row>
    <row r="44" spans="2:11" ht="13.5" thickBot="1">
      <c r="B44" s="218"/>
      <c r="C44" s="38"/>
      <c r="D44" s="302" t="s">
        <v>22</v>
      </c>
      <c r="E44" s="680"/>
      <c r="F44" s="750"/>
      <c r="G44" s="820" t="s">
        <v>478</v>
      </c>
      <c r="H44" s="811" t="s">
        <v>475</v>
      </c>
      <c r="I44" s="306"/>
      <c r="J44" s="186"/>
      <c r="K44" s="443"/>
    </row>
    <row r="45" spans="2:13" s="38" customFormat="1" ht="13.5" thickBot="1">
      <c r="B45" s="218"/>
      <c r="D45" s="303"/>
      <c r="E45" s="681"/>
      <c r="F45" s="324"/>
      <c r="G45" s="756"/>
      <c r="H45" s="806"/>
      <c r="I45" s="305"/>
      <c r="J45" s="183"/>
      <c r="K45" s="444"/>
      <c r="M45" s="444"/>
    </row>
    <row r="46" spans="2:13" s="56" customFormat="1" ht="14.25" customHeight="1" thickBot="1">
      <c r="B46" s="199"/>
      <c r="C46" s="200"/>
      <c r="D46" s="201" t="s">
        <v>23</v>
      </c>
      <c r="E46" s="682"/>
      <c r="F46" s="334"/>
      <c r="G46" s="821" t="s">
        <v>478</v>
      </c>
      <c r="H46" s="812" t="s">
        <v>475</v>
      </c>
      <c r="I46" s="305"/>
      <c r="J46" s="183"/>
      <c r="K46" s="47"/>
      <c r="M46" s="47"/>
    </row>
    <row r="47" spans="2:11" ht="13.5" thickBot="1">
      <c r="B47" s="218"/>
      <c r="C47" s="38"/>
      <c r="D47" s="38"/>
      <c r="E47" s="615"/>
      <c r="F47" s="44"/>
      <c r="G47" s="718"/>
      <c r="H47" s="866"/>
      <c r="I47" s="305"/>
      <c r="J47" s="38"/>
      <c r="K47" s="443"/>
    </row>
    <row r="48" spans="2:11" ht="12.75" customHeight="1" hidden="1">
      <c r="B48" s="218"/>
      <c r="C48" s="38"/>
      <c r="D48" s="38"/>
      <c r="E48" s="615"/>
      <c r="F48" s="44"/>
      <c r="G48" s="719"/>
      <c r="H48" s="866"/>
      <c r="I48" s="305"/>
      <c r="J48" s="38"/>
      <c r="K48" s="443"/>
    </row>
    <row r="49" spans="2:11" ht="12.75" customHeight="1" hidden="1">
      <c r="B49" s="218"/>
      <c r="C49" s="38"/>
      <c r="D49" s="38"/>
      <c r="E49" s="615"/>
      <c r="F49" s="44">
        <v>0</v>
      </c>
      <c r="G49" s="719">
        <f>E49-F49</f>
        <v>0</v>
      </c>
      <c r="H49" s="773"/>
      <c r="I49" s="305"/>
      <c r="J49" s="38"/>
      <c r="K49" s="443"/>
    </row>
    <row r="50" spans="2:11" ht="12.75" customHeight="1" hidden="1">
      <c r="B50" s="218"/>
      <c r="C50" s="38"/>
      <c r="D50" s="38"/>
      <c r="E50" s="615"/>
      <c r="F50" s="44">
        <v>0</v>
      </c>
      <c r="G50" s="719">
        <f>E50-F50</f>
        <v>0</v>
      </c>
      <c r="H50" s="866">
        <v>0</v>
      </c>
      <c r="I50" s="305"/>
      <c r="J50" s="38"/>
      <c r="K50" s="443"/>
    </row>
    <row r="51" spans="2:11" ht="12.75" customHeight="1" hidden="1">
      <c r="B51" s="218"/>
      <c r="C51" s="38"/>
      <c r="D51" s="38"/>
      <c r="E51" s="283"/>
      <c r="F51" s="38"/>
      <c r="G51" s="864"/>
      <c r="H51" s="773"/>
      <c r="K51" s="443"/>
    </row>
    <row r="52" spans="2:11" ht="12.75" customHeight="1" hidden="1">
      <c r="B52" s="218"/>
      <c r="C52" s="38"/>
      <c r="D52" s="38"/>
      <c r="E52" s="283"/>
      <c r="F52" s="38"/>
      <c r="G52" s="864"/>
      <c r="H52" s="773"/>
      <c r="K52" s="443"/>
    </row>
    <row r="53" spans="2:11" ht="12.75" customHeight="1" hidden="1">
      <c r="B53" s="218"/>
      <c r="C53" s="38"/>
      <c r="D53" s="38"/>
      <c r="E53" s="283"/>
      <c r="F53" s="38"/>
      <c r="G53" s="864"/>
      <c r="H53" s="773"/>
      <c r="K53" s="443"/>
    </row>
    <row r="54" spans="2:11" ht="12.75" customHeight="1" hidden="1">
      <c r="B54" s="218"/>
      <c r="C54" s="38"/>
      <c r="D54" s="38"/>
      <c r="E54" s="283"/>
      <c r="F54" s="38"/>
      <c r="G54" s="864"/>
      <c r="H54" s="773"/>
      <c r="K54" s="443"/>
    </row>
    <row r="55" spans="2:11" ht="12.75" customHeight="1" hidden="1">
      <c r="B55" s="218"/>
      <c r="C55" s="38"/>
      <c r="D55" s="38"/>
      <c r="E55" s="283"/>
      <c r="F55" s="38"/>
      <c r="G55" s="864"/>
      <c r="H55" s="773"/>
      <c r="K55" s="443"/>
    </row>
    <row r="56" spans="2:11" ht="12.75" customHeight="1" hidden="1">
      <c r="B56" s="218"/>
      <c r="C56" s="38"/>
      <c r="D56" s="38"/>
      <c r="E56" s="283"/>
      <c r="F56" s="38"/>
      <c r="G56" s="864"/>
      <c r="H56" s="773"/>
      <c r="K56" s="443"/>
    </row>
    <row r="57" spans="2:11" ht="12.75" customHeight="1" hidden="1">
      <c r="B57" s="218"/>
      <c r="C57" s="38"/>
      <c r="D57" s="38"/>
      <c r="E57" s="283"/>
      <c r="F57" s="38"/>
      <c r="G57" s="864"/>
      <c r="H57" s="773"/>
      <c r="K57" s="443"/>
    </row>
    <row r="58" spans="2:11" ht="12.75" customHeight="1" hidden="1">
      <c r="B58" s="218"/>
      <c r="C58" s="38"/>
      <c r="D58" s="38"/>
      <c r="E58" s="283"/>
      <c r="F58" s="38"/>
      <c r="G58" s="864"/>
      <c r="H58" s="773"/>
      <c r="K58" s="443"/>
    </row>
    <row r="59" spans="2:11" ht="12.75" customHeight="1" hidden="1">
      <c r="B59" s="218"/>
      <c r="C59" s="38"/>
      <c r="D59" s="38"/>
      <c r="E59" s="283"/>
      <c r="F59" s="38"/>
      <c r="G59" s="864"/>
      <c r="H59" s="773"/>
      <c r="K59" s="443"/>
    </row>
    <row r="60" spans="2:11" ht="12.75" customHeight="1" hidden="1">
      <c r="B60" s="218"/>
      <c r="C60" s="38"/>
      <c r="D60" s="38"/>
      <c r="E60" s="283"/>
      <c r="F60" s="38"/>
      <c r="G60" s="864"/>
      <c r="H60" s="773"/>
      <c r="K60" s="443"/>
    </row>
    <row r="61" spans="2:11" ht="12.75" customHeight="1" hidden="1">
      <c r="B61" s="218"/>
      <c r="C61" s="38"/>
      <c r="D61" s="38"/>
      <c r="E61" s="283"/>
      <c r="F61" s="38"/>
      <c r="G61" s="864"/>
      <c r="H61" s="773"/>
      <c r="K61" s="443"/>
    </row>
    <row r="62" spans="2:11" ht="12.75" customHeight="1" hidden="1">
      <c r="B62" s="218"/>
      <c r="C62" s="38"/>
      <c r="D62" s="38"/>
      <c r="E62" s="283"/>
      <c r="F62" s="38"/>
      <c r="G62" s="864"/>
      <c r="H62" s="773"/>
      <c r="K62" s="443"/>
    </row>
    <row r="63" spans="2:11" ht="12.75" customHeight="1" hidden="1">
      <c r="B63" s="218"/>
      <c r="C63" s="38"/>
      <c r="D63" s="38"/>
      <c r="E63" s="283"/>
      <c r="F63" s="38"/>
      <c r="G63" s="864"/>
      <c r="H63" s="773"/>
      <c r="K63" s="443"/>
    </row>
    <row r="64" spans="2:11" ht="12.75" customHeight="1" hidden="1">
      <c r="B64" s="218"/>
      <c r="C64" s="38"/>
      <c r="D64" s="38"/>
      <c r="E64" s="283"/>
      <c r="F64" s="38"/>
      <c r="G64" s="864"/>
      <c r="H64" s="773"/>
      <c r="K64" s="443"/>
    </row>
    <row r="65" spans="2:11" ht="12.75" customHeight="1" hidden="1">
      <c r="B65" s="218"/>
      <c r="C65" s="38"/>
      <c r="D65" s="38"/>
      <c r="E65" s="283"/>
      <c r="F65" s="38"/>
      <c r="G65" s="864"/>
      <c r="H65" s="773"/>
      <c r="K65" s="443"/>
    </row>
    <row r="66" spans="2:11" ht="12.75" customHeight="1" hidden="1">
      <c r="B66" s="218"/>
      <c r="C66" s="38"/>
      <c r="D66" s="38"/>
      <c r="E66" s="283"/>
      <c r="F66" s="38"/>
      <c r="G66" s="864"/>
      <c r="H66" s="773"/>
      <c r="K66" s="443"/>
    </row>
    <row r="67" spans="2:11" ht="12.75" customHeight="1" hidden="1">
      <c r="B67" s="218"/>
      <c r="C67" s="38"/>
      <c r="D67" s="38"/>
      <c r="E67" s="283"/>
      <c r="F67" s="38"/>
      <c r="G67" s="864"/>
      <c r="H67" s="773"/>
      <c r="K67" s="443"/>
    </row>
    <row r="68" spans="2:11" ht="12.75" customHeight="1" hidden="1">
      <c r="B68" s="218"/>
      <c r="C68" s="38"/>
      <c r="D68" s="38"/>
      <c r="E68" s="283"/>
      <c r="F68" s="38"/>
      <c r="G68" s="864"/>
      <c r="H68" s="773"/>
      <c r="K68" s="443"/>
    </row>
    <row r="69" spans="2:11" ht="12.75" customHeight="1" hidden="1">
      <c r="B69" s="218"/>
      <c r="C69" s="38"/>
      <c r="D69" s="38"/>
      <c r="E69" s="283"/>
      <c r="F69" s="38"/>
      <c r="G69" s="864"/>
      <c r="H69" s="773"/>
      <c r="K69" s="443"/>
    </row>
    <row r="70" spans="2:11" ht="26.25" customHeight="1" thickBot="1">
      <c r="B70" s="899" t="s">
        <v>0</v>
      </c>
      <c r="C70" s="900"/>
      <c r="D70" s="900"/>
      <c r="E70" s="900"/>
      <c r="F70" s="900"/>
      <c r="G70" s="900"/>
      <c r="H70" s="901"/>
      <c r="K70" s="443"/>
    </row>
    <row r="71" spans="2:11" ht="12.75" customHeight="1">
      <c r="B71" s="216"/>
      <c r="C71" s="217"/>
      <c r="D71" s="217"/>
      <c r="E71" s="611"/>
      <c r="F71" s="217"/>
      <c r="G71" s="753" t="s">
        <v>1</v>
      </c>
      <c r="H71" s="289" t="s">
        <v>1</v>
      </c>
      <c r="J71" s="37"/>
      <c r="K71" s="443"/>
    </row>
    <row r="72" spans="2:20" ht="18">
      <c r="B72" s="290"/>
      <c r="C72" s="291"/>
      <c r="D72" s="291" t="s">
        <v>2</v>
      </c>
      <c r="E72" s="612" t="s">
        <v>24</v>
      </c>
      <c r="F72" s="38"/>
      <c r="G72" s="754" t="s">
        <v>4</v>
      </c>
      <c r="H72" s="293" t="s">
        <v>4</v>
      </c>
      <c r="J72" s="37"/>
      <c r="T72" s="445"/>
    </row>
    <row r="73" spans="2:10" ht="13.5" thickBot="1">
      <c r="B73" s="218"/>
      <c r="C73" s="38"/>
      <c r="D73" s="38"/>
      <c r="E73" s="283"/>
      <c r="F73" s="38"/>
      <c r="G73" s="755">
        <v>42735</v>
      </c>
      <c r="H73" s="761">
        <v>42369</v>
      </c>
      <c r="J73" s="37"/>
    </row>
    <row r="74" spans="2:10" ht="12.75" customHeight="1" thickBot="1">
      <c r="B74" s="294"/>
      <c r="C74" s="31"/>
      <c r="D74" s="30" t="s">
        <v>24</v>
      </c>
      <c r="E74" s="616"/>
      <c r="F74" s="31"/>
      <c r="G74" s="760" t="s">
        <v>9</v>
      </c>
      <c r="H74" s="762" t="s">
        <v>9</v>
      </c>
      <c r="I74" s="305"/>
      <c r="J74" s="37"/>
    </row>
    <row r="75" spans="2:10" ht="12.75">
      <c r="B75" s="218"/>
      <c r="C75" s="38"/>
      <c r="D75" s="38"/>
      <c r="E75" s="283"/>
      <c r="F75" s="38"/>
      <c r="G75" s="636"/>
      <c r="H75" s="759"/>
      <c r="I75" s="305"/>
      <c r="J75" s="37"/>
    </row>
    <row r="76" spans="2:10" ht="12.75">
      <c r="B76" s="297" t="s">
        <v>25</v>
      </c>
      <c r="C76" s="39"/>
      <c r="D76" s="38"/>
      <c r="E76" s="283"/>
      <c r="F76" s="38"/>
      <c r="G76" s="740"/>
      <c r="H76" s="710"/>
      <c r="I76" s="305"/>
      <c r="J76" s="37"/>
    </row>
    <row r="77" spans="2:10" ht="12.75">
      <c r="B77" s="218"/>
      <c r="C77" s="54" t="s">
        <v>26</v>
      </c>
      <c r="D77" s="38"/>
      <c r="E77" s="283"/>
      <c r="F77" s="38"/>
      <c r="G77" s="636"/>
      <c r="H77" s="710"/>
      <c r="I77" s="306"/>
      <c r="J77" s="37"/>
    </row>
    <row r="78" spans="2:20" ht="12.75">
      <c r="B78" s="218"/>
      <c r="C78" s="60">
        <v>1100</v>
      </c>
      <c r="D78" s="45" t="s">
        <v>27</v>
      </c>
      <c r="E78" s="283"/>
      <c r="F78" s="38"/>
      <c r="G78" s="816" t="s">
        <v>445</v>
      </c>
      <c r="H78" s="711">
        <v>47633</v>
      </c>
      <c r="I78" s="645"/>
      <c r="J78" s="198"/>
      <c r="K78" s="55"/>
      <c r="L78" s="55"/>
      <c r="M78" s="646"/>
      <c r="N78" s="55"/>
      <c r="T78" s="443"/>
    </row>
    <row r="79" spans="2:20" ht="12.75">
      <c r="B79" s="218"/>
      <c r="C79" s="60">
        <v>1100</v>
      </c>
      <c r="D79" s="758" t="s">
        <v>412</v>
      </c>
      <c r="E79" s="283"/>
      <c r="F79" s="38"/>
      <c r="G79" s="815" t="s">
        <v>444</v>
      </c>
      <c r="H79" s="782">
        <v>-32893.47</v>
      </c>
      <c r="I79" s="645"/>
      <c r="J79" s="198"/>
      <c r="K79" s="55"/>
      <c r="L79" s="55"/>
      <c r="M79" s="646"/>
      <c r="N79" s="55"/>
      <c r="T79" s="443"/>
    </row>
    <row r="80" spans="2:20" ht="18" customHeight="1">
      <c r="B80" s="310">
        <v>1200</v>
      </c>
      <c r="C80" s="298" t="s">
        <v>28</v>
      </c>
      <c r="D80" s="38"/>
      <c r="E80" s="154"/>
      <c r="F80" s="38"/>
      <c r="G80" s="846" t="s">
        <v>481</v>
      </c>
      <c r="H80" s="813" t="s">
        <v>444</v>
      </c>
      <c r="I80" s="647"/>
      <c r="J80" s="198"/>
      <c r="K80" s="55"/>
      <c r="L80" s="55"/>
      <c r="M80" s="646"/>
      <c r="N80" s="55"/>
      <c r="T80" s="443"/>
    </row>
    <row r="81" spans="2:20" ht="12.75" customHeight="1" thickBot="1">
      <c r="B81" s="297"/>
      <c r="C81" s="298"/>
      <c r="D81" s="38"/>
      <c r="E81" s="283"/>
      <c r="F81" s="38"/>
      <c r="G81" s="740"/>
      <c r="H81" s="712"/>
      <c r="I81" s="647"/>
      <c r="J81" s="198"/>
      <c r="K81" s="55"/>
      <c r="L81" s="55"/>
      <c r="M81" s="646"/>
      <c r="N81" s="55"/>
      <c r="T81" s="443">
        <v>0</v>
      </c>
    </row>
    <row r="82" spans="2:20" ht="14.25" customHeight="1" thickBot="1">
      <c r="B82" s="218"/>
      <c r="C82" s="298"/>
      <c r="D82" s="213" t="s">
        <v>22</v>
      </c>
      <c r="E82" s="377"/>
      <c r="F82" s="214" t="s">
        <v>29</v>
      </c>
      <c r="G82" s="847" t="s">
        <v>482</v>
      </c>
      <c r="H82" s="812" t="s">
        <v>445</v>
      </c>
      <c r="I82" s="647"/>
      <c r="J82" s="198"/>
      <c r="K82" s="55"/>
      <c r="L82" s="55"/>
      <c r="M82" s="646"/>
      <c r="N82" s="55"/>
      <c r="T82" s="443"/>
    </row>
    <row r="83" spans="2:20" ht="12.75">
      <c r="B83" s="297" t="s">
        <v>30</v>
      </c>
      <c r="C83" s="38"/>
      <c r="D83" s="43"/>
      <c r="E83" s="283"/>
      <c r="F83" s="38"/>
      <c r="G83" s="743"/>
      <c r="H83" s="817"/>
      <c r="I83" s="647"/>
      <c r="J83" s="198"/>
      <c r="K83" s="55"/>
      <c r="L83" s="55"/>
      <c r="M83" s="646"/>
      <c r="N83" s="55"/>
      <c r="T83" s="443"/>
    </row>
    <row r="84" spans="2:20" ht="12.75">
      <c r="B84" s="218"/>
      <c r="C84" s="52" t="s">
        <v>31</v>
      </c>
      <c r="D84" s="43"/>
      <c r="E84" s="151"/>
      <c r="F84" s="38"/>
      <c r="G84" s="740"/>
      <c r="H84" s="818"/>
      <c r="I84" s="647"/>
      <c r="J84" s="198"/>
      <c r="K84" s="55"/>
      <c r="L84" s="55"/>
      <c r="M84" s="646"/>
      <c r="N84" s="55"/>
      <c r="Q84" s="393"/>
      <c r="T84" s="443"/>
    </row>
    <row r="85" spans="2:20" ht="17.25" customHeight="1">
      <c r="B85" s="218"/>
      <c r="C85" s="311">
        <v>4686</v>
      </c>
      <c r="D85" s="312" t="s">
        <v>413</v>
      </c>
      <c r="E85" s="617">
        <v>0</v>
      </c>
      <c r="F85" s="179"/>
      <c r="G85" s="814"/>
      <c r="H85" s="817" t="s">
        <v>447</v>
      </c>
      <c r="I85" s="648"/>
      <c r="J85" s="198"/>
      <c r="K85" s="649"/>
      <c r="L85" s="55"/>
      <c r="M85" s="646"/>
      <c r="N85" s="55"/>
      <c r="Q85" s="392"/>
      <c r="R85" s="668"/>
      <c r="S85" s="38"/>
      <c r="T85" s="443"/>
    </row>
    <row r="86" spans="2:20" ht="12.75">
      <c r="B86" s="218"/>
      <c r="C86" s="60">
        <v>4686</v>
      </c>
      <c r="D86" s="312" t="s">
        <v>446</v>
      </c>
      <c r="E86" s="151"/>
      <c r="F86" s="38"/>
      <c r="G86" s="815" t="s">
        <v>479</v>
      </c>
      <c r="H86" s="817" t="s">
        <v>474</v>
      </c>
      <c r="I86" s="840">
        <v>17495</v>
      </c>
      <c r="J86" s="198"/>
      <c r="K86" s="55"/>
      <c r="L86" s="603"/>
      <c r="M86" s="646"/>
      <c r="N86" s="55"/>
      <c r="T86" s="443">
        <v>0</v>
      </c>
    </row>
    <row r="87" spans="2:20" ht="12.75">
      <c r="B87" s="218"/>
      <c r="C87" s="60"/>
      <c r="D87" s="701"/>
      <c r="E87" s="618"/>
      <c r="F87" s="38"/>
      <c r="G87" s="841"/>
      <c r="H87" s="713"/>
      <c r="I87" s="647"/>
      <c r="J87" s="198"/>
      <c r="K87" s="55"/>
      <c r="L87" s="603"/>
      <c r="M87" s="646"/>
      <c r="N87" s="55"/>
      <c r="T87" s="443">
        <v>0</v>
      </c>
    </row>
    <row r="88" spans="2:20" ht="13.5" thickBot="1">
      <c r="B88" s="297" t="s">
        <v>33</v>
      </c>
      <c r="C88" s="38"/>
      <c r="D88" s="43"/>
      <c r="E88" s="151"/>
      <c r="F88" s="38"/>
      <c r="G88" s="842"/>
      <c r="H88" s="714"/>
      <c r="I88" s="647"/>
      <c r="J88" s="198"/>
      <c r="K88" s="55"/>
      <c r="L88" s="603"/>
      <c r="M88" s="646"/>
      <c r="N88" s="55"/>
      <c r="T88" s="443">
        <v>0</v>
      </c>
    </row>
    <row r="89" spans="2:20" ht="13.5" customHeight="1">
      <c r="B89" s="313">
        <v>4870</v>
      </c>
      <c r="C89" s="38"/>
      <c r="D89" s="38" t="s">
        <v>448</v>
      </c>
      <c r="E89" s="619"/>
      <c r="F89" s="273"/>
      <c r="G89" s="841"/>
      <c r="H89" s="711">
        <v>2876</v>
      </c>
      <c r="I89" s="650"/>
      <c r="J89" s="198"/>
      <c r="K89" s="651"/>
      <c r="L89" s="652"/>
      <c r="M89" s="653"/>
      <c r="N89" s="654"/>
      <c r="T89" s="443"/>
    </row>
    <row r="90" spans="2:20" ht="13.5" thickBot="1">
      <c r="B90" s="218"/>
      <c r="C90" s="702"/>
      <c r="D90" s="440"/>
      <c r="E90" s="283"/>
      <c r="F90" s="283"/>
      <c r="G90" s="841"/>
      <c r="H90" s="711"/>
      <c r="I90" s="655"/>
      <c r="J90" s="198"/>
      <c r="K90" s="55"/>
      <c r="L90" s="603"/>
      <c r="M90" s="656"/>
      <c r="N90" s="55"/>
      <c r="R90" s="395"/>
      <c r="T90" s="443">
        <v>0</v>
      </c>
    </row>
    <row r="91" spans="2:20" ht="13.5" thickBot="1">
      <c r="B91" s="218"/>
      <c r="C91" s="38"/>
      <c r="D91" s="213" t="s">
        <v>22</v>
      </c>
      <c r="E91" s="377"/>
      <c r="F91" s="214" t="s">
        <v>35</v>
      </c>
      <c r="G91" s="843" t="s">
        <v>478</v>
      </c>
      <c r="H91" s="812" t="s">
        <v>475</v>
      </c>
      <c r="I91" s="647"/>
      <c r="J91" s="198"/>
      <c r="K91" s="55"/>
      <c r="L91" s="55"/>
      <c r="M91" s="646"/>
      <c r="N91" s="55"/>
      <c r="T91" s="443"/>
    </row>
    <row r="92" spans="2:20" ht="13.5" thickBot="1">
      <c r="B92" s="218"/>
      <c r="C92" s="38"/>
      <c r="D92" s="857"/>
      <c r="E92" s="283"/>
      <c r="F92" s="858"/>
      <c r="G92" s="816"/>
      <c r="H92" s="817"/>
      <c r="I92" s="647"/>
      <c r="J92" s="198"/>
      <c r="K92" s="55"/>
      <c r="L92" s="55"/>
      <c r="M92" s="646"/>
      <c r="N92" s="55"/>
      <c r="T92" s="443"/>
    </row>
    <row r="93" spans="2:20" ht="13.5" thickBot="1">
      <c r="B93" s="218"/>
      <c r="C93" s="38"/>
      <c r="D93" s="870" t="s">
        <v>23</v>
      </c>
      <c r="E93" s="380"/>
      <c r="F93" s="200"/>
      <c r="G93" s="843" t="s">
        <v>478</v>
      </c>
      <c r="H93" s="812" t="s">
        <v>443</v>
      </c>
      <c r="I93" s="647"/>
      <c r="J93" s="198"/>
      <c r="K93" s="55"/>
      <c r="L93" s="55"/>
      <c r="M93" s="646"/>
      <c r="N93" s="55"/>
      <c r="T93" s="443">
        <v>0</v>
      </c>
    </row>
    <row r="94" spans="2:20" ht="12.75">
      <c r="B94" s="218"/>
      <c r="C94" s="38"/>
      <c r="D94" s="407"/>
      <c r="E94" s="283" t="s">
        <v>406</v>
      </c>
      <c r="F94" s="844" t="s">
        <v>480</v>
      </c>
      <c r="G94" s="816"/>
      <c r="H94" s="817"/>
      <c r="I94" s="647"/>
      <c r="J94" s="198"/>
      <c r="K94" s="55"/>
      <c r="L94" s="55"/>
      <c r="M94" s="646"/>
      <c r="N94" s="55"/>
      <c r="T94" s="443"/>
    </row>
    <row r="95" spans="2:20" ht="13.5" thickBot="1">
      <c r="B95" s="220"/>
      <c r="C95" s="221"/>
      <c r="D95" s="867"/>
      <c r="E95" s="774" t="s">
        <v>407</v>
      </c>
      <c r="F95" s="845" t="s">
        <v>480</v>
      </c>
      <c r="G95" s="868"/>
      <c r="H95" s="869"/>
      <c r="I95" s="647"/>
      <c r="J95" s="198"/>
      <c r="K95" s="55"/>
      <c r="L95" s="55"/>
      <c r="M95" s="646"/>
      <c r="N95" s="55"/>
      <c r="T95" s="443"/>
    </row>
    <row r="96" spans="5:20" ht="12.75">
      <c r="E96" s="620"/>
      <c r="G96" s="661"/>
      <c r="H96" s="179"/>
      <c r="J96" s="37"/>
      <c r="T96" s="443"/>
    </row>
    <row r="97" spans="7:20" ht="12.75">
      <c r="G97" s="661"/>
      <c r="H97" s="179"/>
      <c r="J97" s="37"/>
      <c r="T97" s="443"/>
    </row>
    <row r="98" spans="5:20" ht="12.75">
      <c r="E98" s="620"/>
      <c r="G98" s="661"/>
      <c r="H98" s="179"/>
      <c r="J98" s="37"/>
      <c r="T98" s="443"/>
    </row>
    <row r="99" spans="7:20" ht="12.75">
      <c r="G99" s="757"/>
      <c r="H99" s="38"/>
      <c r="J99" s="37"/>
      <c r="T99" s="443"/>
    </row>
    <row r="100" spans="10:20" ht="12.75">
      <c r="J100" s="37"/>
      <c r="T100" s="443"/>
    </row>
    <row r="101" spans="10:20" ht="12.75">
      <c r="J101" s="37"/>
      <c r="T101" s="443"/>
    </row>
    <row r="102" spans="10:20" ht="12.75">
      <c r="J102" s="37"/>
      <c r="T102" s="443">
        <f>+G99/6.55957</f>
        <v>0</v>
      </c>
    </row>
    <row r="103" spans="10:20" ht="12.75">
      <c r="J103" s="37"/>
      <c r="T103" s="443">
        <f>+G100/6.55957</f>
        <v>0</v>
      </c>
    </row>
    <row r="104" spans="10:20" ht="12.75">
      <c r="J104" s="37"/>
      <c r="T104" s="443">
        <f>+G101/6.55957</f>
        <v>0</v>
      </c>
    </row>
    <row r="105" ht="12.75">
      <c r="J105" s="37"/>
    </row>
    <row r="106" ht="12.75">
      <c r="J106" s="37"/>
    </row>
    <row r="107" ht="12.75">
      <c r="J107" s="37"/>
    </row>
    <row r="108" spans="7:10" ht="12.75">
      <c r="G108" s="661" t="s">
        <v>201</v>
      </c>
      <c r="H108" s="421"/>
      <c r="J108" s="37"/>
    </row>
    <row r="109" spans="7:10" ht="12.75">
      <c r="G109" s="661"/>
      <c r="H109" s="421"/>
      <c r="J109" s="37"/>
    </row>
    <row r="110" spans="7:10" ht="12.75">
      <c r="G110" s="661" t="s">
        <v>201</v>
      </c>
      <c r="H110" s="421"/>
      <c r="J110" s="37"/>
    </row>
    <row r="111" spans="5:10" ht="12.75">
      <c r="E111" s="421" t="s">
        <v>201</v>
      </c>
      <c r="G111" s="698"/>
      <c r="H111" s="28"/>
      <c r="J111" s="37"/>
    </row>
    <row r="112" spans="4:10" ht="12.75">
      <c r="D112" t="s">
        <v>201</v>
      </c>
      <c r="F112" t="s">
        <v>201</v>
      </c>
      <c r="G112" s="661" t="s">
        <v>201</v>
      </c>
      <c r="J112" s="37"/>
    </row>
    <row r="113" spans="4:10" ht="12.75">
      <c r="D113" t="s">
        <v>201</v>
      </c>
      <c r="E113" s="421" t="s">
        <v>201</v>
      </c>
      <c r="J113" s="37"/>
    </row>
    <row r="114" spans="4:10" ht="12.75">
      <c r="D114" t="s">
        <v>201</v>
      </c>
      <c r="J114" s="37"/>
    </row>
    <row r="115" ht="12.75">
      <c r="J115" s="37"/>
    </row>
    <row r="116" ht="12.75">
      <c r="J116" s="37"/>
    </row>
    <row r="117" ht="12.75">
      <c r="J117" s="37"/>
    </row>
    <row r="118" ht="12.75">
      <c r="J118" s="37"/>
    </row>
    <row r="119" ht="12.75">
      <c r="J119" s="37"/>
    </row>
    <row r="120" ht="12.75">
      <c r="J120" s="37"/>
    </row>
    <row r="121" ht="12.75">
      <c r="J121" s="37"/>
    </row>
    <row r="122" ht="12.75">
      <c r="J122" s="37"/>
    </row>
    <row r="123" ht="12.75">
      <c r="J123" s="37"/>
    </row>
    <row r="124" ht="12.75">
      <c r="J124" s="37"/>
    </row>
    <row r="125" ht="12.75">
      <c r="J125" s="37"/>
    </row>
    <row r="126" ht="12.75">
      <c r="J126" s="37"/>
    </row>
    <row r="127" ht="12.75">
      <c r="J127" s="37"/>
    </row>
    <row r="128" ht="12.75">
      <c r="J128" s="37"/>
    </row>
    <row r="129" ht="12.75">
      <c r="J129" s="37"/>
    </row>
    <row r="130" ht="12.75">
      <c r="J130" s="37"/>
    </row>
    <row r="131" ht="12.75">
      <c r="J131" s="37"/>
    </row>
    <row r="132" ht="12.75">
      <c r="J132" s="37"/>
    </row>
    <row r="133" ht="12.75">
      <c r="J133" s="37"/>
    </row>
    <row r="134" ht="12.75">
      <c r="J134" s="37"/>
    </row>
    <row r="135" ht="12.75">
      <c r="J135" s="37"/>
    </row>
    <row r="136" ht="12.75">
      <c r="J136" s="37"/>
    </row>
    <row r="137" ht="12.75">
      <c r="J137" s="37"/>
    </row>
    <row r="138" ht="12.75">
      <c r="J138" s="37"/>
    </row>
    <row r="139" ht="12.75">
      <c r="J139" s="37"/>
    </row>
    <row r="140" ht="12.75">
      <c r="J140" s="37"/>
    </row>
    <row r="141" ht="12.75">
      <c r="J141" s="37"/>
    </row>
    <row r="142" ht="12.75">
      <c r="J142" s="37"/>
    </row>
    <row r="143" ht="12.75">
      <c r="J143" s="37"/>
    </row>
    <row r="144" ht="12.75">
      <c r="J144" s="37"/>
    </row>
    <row r="145" ht="12.75">
      <c r="J145" s="37"/>
    </row>
    <row r="146" ht="12.75">
      <c r="J146" s="37"/>
    </row>
    <row r="147" ht="12.75">
      <c r="J147" s="37"/>
    </row>
    <row r="148" ht="12.75">
      <c r="J148" s="37"/>
    </row>
    <row r="149" ht="12.75">
      <c r="J149" s="37"/>
    </row>
    <row r="150" ht="12.75">
      <c r="J150" s="37"/>
    </row>
    <row r="151" ht="12.75">
      <c r="J151" s="37"/>
    </row>
    <row r="152" ht="12.75">
      <c r="J152" s="37"/>
    </row>
    <row r="153" ht="12.75">
      <c r="J153" s="37"/>
    </row>
    <row r="154" ht="12.75">
      <c r="J154" s="37"/>
    </row>
    <row r="155" ht="12.75">
      <c r="J155" s="37"/>
    </row>
    <row r="156" ht="12.75">
      <c r="J156" s="37"/>
    </row>
    <row r="157" ht="12.75">
      <c r="J157" s="37"/>
    </row>
    <row r="158" ht="12.75">
      <c r="J158" s="37"/>
    </row>
    <row r="159" ht="12.75">
      <c r="J159" s="37"/>
    </row>
    <row r="160" ht="12.75">
      <c r="J160" s="37"/>
    </row>
    <row r="161" ht="12.75">
      <c r="J161" s="37"/>
    </row>
    <row r="162" ht="12.75">
      <c r="J162" s="37"/>
    </row>
    <row r="163" ht="12.75">
      <c r="J163" s="37"/>
    </row>
    <row r="164" ht="12.75">
      <c r="J164" s="37"/>
    </row>
    <row r="165" ht="12.75">
      <c r="J165" s="37"/>
    </row>
    <row r="166" ht="12.75">
      <c r="J166" s="37"/>
    </row>
    <row r="167" ht="12.75">
      <c r="J167" s="37"/>
    </row>
    <row r="168" ht="12.75">
      <c r="J168" s="37"/>
    </row>
    <row r="169" ht="12.75">
      <c r="J169" s="37"/>
    </row>
    <row r="170" ht="12.75">
      <c r="J170" s="37"/>
    </row>
    <row r="171" ht="12.75">
      <c r="J171" s="37"/>
    </row>
    <row r="172" ht="12.75">
      <c r="J172" s="37"/>
    </row>
    <row r="173" ht="12.75">
      <c r="J173" s="37"/>
    </row>
    <row r="174" ht="12.75">
      <c r="J174" s="37"/>
    </row>
    <row r="175" ht="12.75">
      <c r="J175" s="37"/>
    </row>
    <row r="176" ht="12.75">
      <c r="J176" s="37"/>
    </row>
    <row r="177" ht="12.75">
      <c r="J177" s="37"/>
    </row>
    <row r="178" ht="12.75">
      <c r="J178" s="37"/>
    </row>
    <row r="179" ht="12.75">
      <c r="J179" s="37"/>
    </row>
    <row r="180" ht="12.75">
      <c r="J180" s="37"/>
    </row>
    <row r="181" ht="12.75">
      <c r="J181" s="37"/>
    </row>
    <row r="182" ht="12.75">
      <c r="J182" s="37"/>
    </row>
    <row r="183" ht="12.75">
      <c r="J183" s="37"/>
    </row>
    <row r="184" ht="12.75">
      <c r="J184" s="37"/>
    </row>
    <row r="185" ht="12.75">
      <c r="J185" s="37"/>
    </row>
    <row r="186" ht="12.75">
      <c r="J186" s="37"/>
    </row>
    <row r="187" ht="12.75">
      <c r="J187" s="37"/>
    </row>
    <row r="188" ht="12.75">
      <c r="J188" s="37"/>
    </row>
    <row r="189" ht="12.75">
      <c r="J189" s="37"/>
    </row>
    <row r="190" ht="12.75">
      <c r="J190" s="37"/>
    </row>
    <row r="191" ht="12.75">
      <c r="J191" s="37"/>
    </row>
    <row r="192" ht="12.75">
      <c r="J192" s="37"/>
    </row>
    <row r="193" ht="12.75">
      <c r="J193" s="37"/>
    </row>
    <row r="194" ht="12.75">
      <c r="J194" s="37"/>
    </row>
    <row r="195" ht="12.75">
      <c r="J195" s="37"/>
    </row>
    <row r="196" ht="12.75">
      <c r="J196" s="37"/>
    </row>
    <row r="197" ht="12.75">
      <c r="J197" s="37"/>
    </row>
    <row r="198" ht="12.75">
      <c r="J198" s="37"/>
    </row>
    <row r="199" ht="12.75">
      <c r="J199" s="37"/>
    </row>
    <row r="200" ht="12.75">
      <c r="J200" s="37"/>
    </row>
    <row r="201" ht="12.75">
      <c r="J201" s="37"/>
    </row>
    <row r="202" ht="12.75">
      <c r="J202" s="37"/>
    </row>
    <row r="203" ht="12.75">
      <c r="J203" s="37"/>
    </row>
    <row r="204" ht="12.75">
      <c r="J204" s="37"/>
    </row>
    <row r="205" ht="12.75">
      <c r="J205" s="37"/>
    </row>
    <row r="206" ht="12.75">
      <c r="J206" s="37"/>
    </row>
    <row r="207" ht="12.75">
      <c r="J207" s="37"/>
    </row>
    <row r="208" ht="12.75">
      <c r="J208" s="37"/>
    </row>
    <row r="209" ht="12.75">
      <c r="J209" s="37"/>
    </row>
    <row r="210" ht="12.75">
      <c r="J210" s="37"/>
    </row>
    <row r="211" ht="12.75">
      <c r="J211" s="37"/>
    </row>
    <row r="212" ht="12.75">
      <c r="J212" s="37"/>
    </row>
    <row r="213" ht="12.75">
      <c r="J213" s="37"/>
    </row>
    <row r="214" ht="12.75">
      <c r="J214" s="37"/>
    </row>
    <row r="215" ht="12.75">
      <c r="J215" s="37"/>
    </row>
    <row r="216" ht="12.75">
      <c r="J216" s="37"/>
    </row>
    <row r="217" ht="12.75">
      <c r="J217" s="37"/>
    </row>
    <row r="218" ht="12.75">
      <c r="J218" s="37"/>
    </row>
    <row r="219" ht="12.75">
      <c r="J219" s="37"/>
    </row>
    <row r="220" ht="12.75">
      <c r="J220" s="37"/>
    </row>
    <row r="221" ht="12.75">
      <c r="J221" s="37"/>
    </row>
    <row r="222" ht="12.75">
      <c r="J222" s="37"/>
    </row>
    <row r="223" ht="12.75">
      <c r="J223" s="37"/>
    </row>
    <row r="224" ht="12.75">
      <c r="J224" s="37"/>
    </row>
    <row r="225" ht="12.75">
      <c r="J225" s="37"/>
    </row>
    <row r="226" ht="12.75">
      <c r="J226" s="37"/>
    </row>
    <row r="227" ht="12.75">
      <c r="J227" s="37"/>
    </row>
    <row r="228" ht="12.75">
      <c r="J228" s="37"/>
    </row>
    <row r="229" ht="12.75">
      <c r="J229" s="37"/>
    </row>
    <row r="230" ht="12.75">
      <c r="J230" s="37"/>
    </row>
    <row r="231" ht="12.75">
      <c r="J231" s="37"/>
    </row>
    <row r="232" ht="12.75">
      <c r="J232" s="37"/>
    </row>
    <row r="233" ht="12.75">
      <c r="J233" s="37"/>
    </row>
    <row r="234" ht="12.75">
      <c r="J234" s="37"/>
    </row>
    <row r="235" ht="12.75">
      <c r="J235" s="37"/>
    </row>
    <row r="236" ht="12.75">
      <c r="J236" s="37"/>
    </row>
    <row r="237" ht="12.75">
      <c r="J237" s="37"/>
    </row>
    <row r="238" ht="12.75">
      <c r="J238" s="37"/>
    </row>
    <row r="239" ht="12.75">
      <c r="J239" s="37"/>
    </row>
    <row r="240" ht="12.75">
      <c r="J240" s="37"/>
    </row>
    <row r="241" ht="12.75">
      <c r="J241" s="37"/>
    </row>
    <row r="242" ht="12.75">
      <c r="J242" s="37"/>
    </row>
    <row r="243" ht="12.75">
      <c r="J243" s="37"/>
    </row>
    <row r="244" ht="12.75">
      <c r="J244" s="37"/>
    </row>
    <row r="245" ht="12.75">
      <c r="J245" s="37"/>
    </row>
    <row r="246" ht="12.75">
      <c r="J246" s="37"/>
    </row>
    <row r="247" ht="12.75">
      <c r="J247" s="37"/>
    </row>
    <row r="248" ht="12.75">
      <c r="J248" s="37"/>
    </row>
    <row r="249" ht="12.75">
      <c r="J249" s="37"/>
    </row>
    <row r="250" ht="12.75">
      <c r="J250" s="37"/>
    </row>
    <row r="251" ht="12.75">
      <c r="J251" s="37"/>
    </row>
    <row r="252" ht="12.75">
      <c r="J252" s="37"/>
    </row>
    <row r="253" ht="12.75">
      <c r="J253" s="37"/>
    </row>
    <row r="254" ht="12.75">
      <c r="J254" s="37"/>
    </row>
    <row r="255" ht="12.75">
      <c r="J255" s="37"/>
    </row>
    <row r="256" ht="12.75">
      <c r="J256" s="37"/>
    </row>
    <row r="257" ht="12.75">
      <c r="J257" s="37"/>
    </row>
    <row r="258" ht="12.75">
      <c r="J258" s="37"/>
    </row>
    <row r="259" ht="12.75">
      <c r="J259" s="37"/>
    </row>
    <row r="260" ht="12.75">
      <c r="J260" s="37"/>
    </row>
    <row r="261" ht="12.75">
      <c r="J261" s="37"/>
    </row>
    <row r="262" ht="12.75">
      <c r="J262" s="37"/>
    </row>
    <row r="263" ht="12.75">
      <c r="J263" s="37"/>
    </row>
    <row r="264" ht="12.75">
      <c r="J264" s="37"/>
    </row>
    <row r="265" ht="12.75">
      <c r="J265" s="37"/>
    </row>
    <row r="266" ht="12.75">
      <c r="J266" s="37"/>
    </row>
    <row r="267" ht="12.75">
      <c r="J267" s="37"/>
    </row>
    <row r="268" ht="12.75">
      <c r="J268" s="37"/>
    </row>
    <row r="269" ht="12.75">
      <c r="J269" s="37"/>
    </row>
    <row r="270" ht="12.75">
      <c r="J270" s="37"/>
    </row>
    <row r="271" ht="12.75">
      <c r="J271" s="37"/>
    </row>
    <row r="272" ht="12.75">
      <c r="J272" s="37"/>
    </row>
    <row r="273" ht="12.75">
      <c r="J273" s="37"/>
    </row>
    <row r="274" ht="12.75">
      <c r="J274" s="37"/>
    </row>
    <row r="275" ht="12.75">
      <c r="J275" s="37"/>
    </row>
    <row r="276" ht="12.75">
      <c r="J276" s="37"/>
    </row>
    <row r="277" ht="12.75">
      <c r="J277" s="37"/>
    </row>
    <row r="278" ht="12.75">
      <c r="J278" s="37"/>
    </row>
    <row r="279" ht="12.75">
      <c r="J279" s="37"/>
    </row>
    <row r="280" ht="12.75">
      <c r="J280" s="37"/>
    </row>
    <row r="281" ht="12.75">
      <c r="J281" s="37"/>
    </row>
    <row r="282" ht="12.75">
      <c r="J282" s="37"/>
    </row>
    <row r="283" ht="12.75">
      <c r="J283" s="37"/>
    </row>
    <row r="284" ht="12.75">
      <c r="J284" s="37"/>
    </row>
    <row r="285" ht="12.75">
      <c r="J285" s="37"/>
    </row>
    <row r="286" ht="12.75">
      <c r="J286" s="37"/>
    </row>
    <row r="287" ht="12.75">
      <c r="J287" s="37"/>
    </row>
    <row r="288" ht="12.75">
      <c r="J288" s="37"/>
    </row>
    <row r="289" ht="12.75">
      <c r="J289" s="37"/>
    </row>
    <row r="290" ht="12.75">
      <c r="J290" s="37"/>
    </row>
    <row r="291" ht="12.75">
      <c r="J291" s="37"/>
    </row>
    <row r="292" ht="12.75">
      <c r="J292" s="37"/>
    </row>
    <row r="293" ht="12.75">
      <c r="J293" s="37"/>
    </row>
    <row r="294" ht="12.75">
      <c r="J294" s="37"/>
    </row>
    <row r="295" ht="12.75">
      <c r="J295" s="37"/>
    </row>
    <row r="296" ht="12.75">
      <c r="J296" s="37"/>
    </row>
    <row r="297" ht="12.75">
      <c r="J297" s="37"/>
    </row>
    <row r="298" ht="12.75">
      <c r="J298" s="37"/>
    </row>
    <row r="299" ht="12.75">
      <c r="J299" s="37"/>
    </row>
    <row r="300" ht="12.75">
      <c r="J300" s="37"/>
    </row>
    <row r="301" ht="12.75">
      <c r="J301" s="37"/>
    </row>
    <row r="302" ht="12.75">
      <c r="J302" s="37"/>
    </row>
    <row r="303" ht="12.75">
      <c r="J303" s="37"/>
    </row>
    <row r="304" ht="12.75">
      <c r="J304" s="37"/>
    </row>
    <row r="305" ht="12.75">
      <c r="J305" s="37"/>
    </row>
    <row r="306" ht="12.75">
      <c r="J306" s="37"/>
    </row>
    <row r="307" ht="12.75">
      <c r="J307" s="37"/>
    </row>
    <row r="308" ht="12.75">
      <c r="J308" s="37"/>
    </row>
    <row r="309" ht="12.75">
      <c r="J309" s="37"/>
    </row>
    <row r="310" ht="12.75">
      <c r="J310" s="37"/>
    </row>
    <row r="311" ht="12.75">
      <c r="J311" s="37"/>
    </row>
    <row r="312" ht="12.75">
      <c r="J312" s="37"/>
    </row>
    <row r="313" ht="12.75">
      <c r="J313" s="37"/>
    </row>
    <row r="314" ht="12.75">
      <c r="J314" s="37"/>
    </row>
    <row r="315" ht="12.75">
      <c r="J315" s="37"/>
    </row>
    <row r="316" ht="12.75">
      <c r="J316" s="37"/>
    </row>
    <row r="317" ht="12.75">
      <c r="J317" s="37"/>
    </row>
    <row r="318" ht="12.75">
      <c r="J318" s="37"/>
    </row>
    <row r="319" ht="12.75">
      <c r="J319" s="37"/>
    </row>
    <row r="320" ht="12.75">
      <c r="J320" s="37"/>
    </row>
    <row r="321" ht="12.75">
      <c r="J321" s="37"/>
    </row>
    <row r="322" ht="12.75">
      <c r="J322" s="37"/>
    </row>
    <row r="323" ht="12.75">
      <c r="J323" s="37"/>
    </row>
    <row r="324" ht="12.75">
      <c r="J324" s="37"/>
    </row>
    <row r="325" ht="12.75">
      <c r="J325" s="37"/>
    </row>
    <row r="326" ht="12.75">
      <c r="J326" s="37"/>
    </row>
    <row r="327" ht="12.75">
      <c r="J327" s="37"/>
    </row>
    <row r="328" ht="12.75">
      <c r="J328" s="37"/>
    </row>
    <row r="329" ht="12.75">
      <c r="J329" s="37"/>
    </row>
    <row r="330" ht="12.75">
      <c r="J330" s="37"/>
    </row>
    <row r="331" ht="12.75">
      <c r="J331" s="37"/>
    </row>
    <row r="332" ht="12.75">
      <c r="J332" s="37"/>
    </row>
    <row r="333" ht="12.75">
      <c r="J333" s="37"/>
    </row>
    <row r="334" ht="12.75">
      <c r="J334" s="37"/>
    </row>
    <row r="335" ht="12.75">
      <c r="J335" s="37"/>
    </row>
    <row r="336" ht="12.75">
      <c r="J336" s="37"/>
    </row>
    <row r="337" ht="12.75">
      <c r="J337" s="37"/>
    </row>
    <row r="338" ht="12.75">
      <c r="J338" s="37"/>
    </row>
    <row r="339" ht="12.75">
      <c r="J339" s="37"/>
    </row>
    <row r="340" ht="12.75">
      <c r="J340" s="37"/>
    </row>
  </sheetData>
  <sheetProtection password="F3A0" sheet="1"/>
  <mergeCells count="2">
    <mergeCell ref="B2:H2"/>
    <mergeCell ref="B70:H70"/>
  </mergeCells>
  <printOptions horizontalCentered="1" verticalCentered="1"/>
  <pageMargins left="0" right="0" top="0" bottom="0" header="0" footer="0"/>
  <pageSetup blackAndWhite="1" horizontalDpi="300" verticalDpi="300" orientation="portrait" paperSize="9" scale="90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30"/>
  <sheetViews>
    <sheetView zoomScalePageLayoutView="0" workbookViewId="0" topLeftCell="A10">
      <selection activeCell="E31" sqref="E31"/>
    </sheetView>
  </sheetViews>
  <sheetFormatPr defaultColWidth="11.421875" defaultRowHeight="12.75"/>
  <cols>
    <col min="7" max="7" width="12.28125" style="0" bestFit="1" customWidth="1"/>
  </cols>
  <sheetData>
    <row r="1" spans="1:9" ht="31.5" thickBot="1">
      <c r="A1" s="265" t="s">
        <v>235</v>
      </c>
      <c r="B1" s="266" t="s">
        <v>236</v>
      </c>
      <c r="C1" s="266" t="s">
        <v>237</v>
      </c>
      <c r="D1" s="267" t="s">
        <v>238</v>
      </c>
      <c r="E1" s="268" t="s">
        <v>81</v>
      </c>
      <c r="F1" s="269" t="s">
        <v>82</v>
      </c>
      <c r="G1" s="270">
        <v>2000</v>
      </c>
      <c r="H1" s="271" t="s">
        <v>262</v>
      </c>
      <c r="I1" s="262"/>
    </row>
    <row r="2" spans="1:9" ht="12.75">
      <c r="A2" s="264">
        <v>36538</v>
      </c>
      <c r="B2" s="238" t="s">
        <v>230</v>
      </c>
      <c r="C2" s="239" t="s">
        <v>244</v>
      </c>
      <c r="D2" s="240">
        <v>31</v>
      </c>
      <c r="E2" s="236">
        <v>1935</v>
      </c>
      <c r="F2" s="258"/>
      <c r="G2" s="259"/>
      <c r="H2" s="260">
        <v>193</v>
      </c>
      <c r="I2" s="234" t="s">
        <v>245</v>
      </c>
    </row>
    <row r="3" spans="1:9" ht="12.75">
      <c r="A3" s="264">
        <v>36535</v>
      </c>
      <c r="B3" s="238" t="s">
        <v>230</v>
      </c>
      <c r="C3" s="239" t="s">
        <v>246</v>
      </c>
      <c r="D3" s="240">
        <v>27</v>
      </c>
      <c r="E3" s="236">
        <v>2205.5</v>
      </c>
      <c r="F3" s="258"/>
      <c r="G3" s="259"/>
      <c r="H3" s="260">
        <v>193</v>
      </c>
      <c r="I3" s="234" t="s">
        <v>245</v>
      </c>
    </row>
    <row r="4" spans="1:9" ht="12.75">
      <c r="A4" s="264">
        <v>36543</v>
      </c>
      <c r="B4" s="238" t="s">
        <v>230</v>
      </c>
      <c r="C4" s="239" t="s">
        <v>247</v>
      </c>
      <c r="D4" s="240">
        <v>35</v>
      </c>
      <c r="E4" s="236">
        <v>501.5</v>
      </c>
      <c r="F4" s="258"/>
      <c r="G4" s="259"/>
      <c r="H4" s="260">
        <v>193</v>
      </c>
      <c r="I4" s="234" t="s">
        <v>245</v>
      </c>
    </row>
    <row r="5" spans="1:9" ht="12.75">
      <c r="A5" s="264">
        <v>36545</v>
      </c>
      <c r="B5" s="238" t="s">
        <v>230</v>
      </c>
      <c r="C5" s="239" t="s">
        <v>247</v>
      </c>
      <c r="D5" s="240">
        <v>5</v>
      </c>
      <c r="E5" s="236">
        <v>76</v>
      </c>
      <c r="F5" s="258"/>
      <c r="G5" s="259"/>
      <c r="H5" s="260">
        <v>193</v>
      </c>
      <c r="I5" s="234" t="s">
        <v>245</v>
      </c>
    </row>
    <row r="6" spans="1:9" ht="12.75">
      <c r="A6" s="264">
        <v>36538</v>
      </c>
      <c r="B6" s="238" t="s">
        <v>248</v>
      </c>
      <c r="C6" s="239" t="s">
        <v>249</v>
      </c>
      <c r="D6" s="240">
        <v>14</v>
      </c>
      <c r="E6" s="236">
        <v>5490</v>
      </c>
      <c r="F6" s="258"/>
      <c r="G6" s="259"/>
      <c r="H6" s="260">
        <v>192</v>
      </c>
      <c r="I6" s="234" t="s">
        <v>245</v>
      </c>
    </row>
    <row r="7" spans="1:9" ht="12.75">
      <c r="A7" s="264"/>
      <c r="B7" s="238" t="s">
        <v>230</v>
      </c>
      <c r="C7" s="239" t="s">
        <v>250</v>
      </c>
      <c r="D7" s="240" t="s">
        <v>251</v>
      </c>
      <c r="E7" s="236">
        <v>520.5</v>
      </c>
      <c r="F7" s="258"/>
      <c r="G7" s="259"/>
      <c r="H7" s="260">
        <v>204</v>
      </c>
      <c r="I7" s="234" t="s">
        <v>245</v>
      </c>
    </row>
    <row r="8" spans="1:9" ht="12.75">
      <c r="A8" s="264">
        <v>36530</v>
      </c>
      <c r="B8" s="238" t="s">
        <v>230</v>
      </c>
      <c r="C8" s="239" t="s">
        <v>252</v>
      </c>
      <c r="D8" s="240">
        <v>38</v>
      </c>
      <c r="E8" s="236">
        <v>1735.5</v>
      </c>
      <c r="F8" s="258"/>
      <c r="G8" s="259"/>
      <c r="H8" s="260">
        <v>204</v>
      </c>
      <c r="I8" s="234" t="s">
        <v>245</v>
      </c>
    </row>
    <row r="9" spans="1:9" ht="12.75">
      <c r="A9" s="264">
        <v>36552</v>
      </c>
      <c r="B9" s="238" t="s">
        <v>230</v>
      </c>
      <c r="C9" s="239" t="s">
        <v>253</v>
      </c>
      <c r="D9" s="240">
        <v>20</v>
      </c>
      <c r="E9" s="236">
        <v>739</v>
      </c>
      <c r="F9" s="258"/>
      <c r="G9" s="259"/>
      <c r="H9" s="260">
        <v>204</v>
      </c>
      <c r="I9" s="234" t="s">
        <v>245</v>
      </c>
    </row>
    <row r="10" spans="1:9" ht="12.75">
      <c r="A10" s="264">
        <v>36552</v>
      </c>
      <c r="B10" s="238" t="s">
        <v>230</v>
      </c>
      <c r="C10" s="239" t="s">
        <v>254</v>
      </c>
      <c r="D10" s="240">
        <v>45</v>
      </c>
      <c r="E10" s="236">
        <v>730</v>
      </c>
      <c r="F10" s="258"/>
      <c r="G10" s="259"/>
      <c r="H10" s="260">
        <v>204</v>
      </c>
      <c r="I10" s="234" t="s">
        <v>245</v>
      </c>
    </row>
    <row r="11" spans="1:9" ht="12.75">
      <c r="A11" s="264">
        <v>36552</v>
      </c>
      <c r="B11" s="238" t="s">
        <v>230</v>
      </c>
      <c r="C11" s="239" t="s">
        <v>255</v>
      </c>
      <c r="D11" s="240">
        <v>30</v>
      </c>
      <c r="E11" s="236">
        <v>639</v>
      </c>
      <c r="F11" s="258"/>
      <c r="G11" s="259"/>
      <c r="H11" s="260">
        <v>204</v>
      </c>
      <c r="I11" s="234" t="s">
        <v>245</v>
      </c>
    </row>
    <row r="12" spans="1:9" ht="12.75">
      <c r="A12" s="264">
        <v>36552</v>
      </c>
      <c r="B12" s="238" t="s">
        <v>230</v>
      </c>
      <c r="C12" s="239" t="s">
        <v>255</v>
      </c>
      <c r="D12" s="240">
        <v>30</v>
      </c>
      <c r="E12" s="236">
        <v>1189.6</v>
      </c>
      <c r="F12" s="258"/>
      <c r="G12" s="259"/>
      <c r="H12" s="260">
        <v>204</v>
      </c>
      <c r="I12" s="234" t="s">
        <v>245</v>
      </c>
    </row>
    <row r="13" spans="1:9" ht="12.75">
      <c r="A13" s="264">
        <v>36552</v>
      </c>
      <c r="B13" s="238" t="s">
        <v>230</v>
      </c>
      <c r="C13" s="239" t="s">
        <v>256</v>
      </c>
      <c r="D13" s="240">
        <v>24</v>
      </c>
      <c r="E13" s="236">
        <v>2095</v>
      </c>
      <c r="F13" s="258"/>
      <c r="G13" s="259"/>
      <c r="H13" s="260">
        <v>204</v>
      </c>
      <c r="I13" s="234" t="s">
        <v>245</v>
      </c>
    </row>
    <row r="14" spans="1:9" ht="12.75">
      <c r="A14" s="264">
        <v>36552</v>
      </c>
      <c r="B14" s="238" t="s">
        <v>230</v>
      </c>
      <c r="C14" s="239" t="s">
        <v>257</v>
      </c>
      <c r="D14" s="240">
        <v>39</v>
      </c>
      <c r="E14" s="236">
        <v>1160.5</v>
      </c>
      <c r="F14" s="258"/>
      <c r="G14" s="259"/>
      <c r="H14" s="260">
        <v>204</v>
      </c>
      <c r="I14" s="234" t="s">
        <v>245</v>
      </c>
    </row>
    <row r="15" spans="1:9" ht="12.75">
      <c r="A15" s="264">
        <v>36553</v>
      </c>
      <c r="B15" s="238" t="s">
        <v>230</v>
      </c>
      <c r="C15" s="239" t="s">
        <v>258</v>
      </c>
      <c r="D15" s="240">
        <v>10</v>
      </c>
      <c r="E15" s="236">
        <v>690.7</v>
      </c>
      <c r="F15" s="258"/>
      <c r="G15" s="259"/>
      <c r="H15" s="260">
        <v>204</v>
      </c>
      <c r="I15" s="234" t="s">
        <v>245</v>
      </c>
    </row>
    <row r="16" spans="1:9" ht="12.75">
      <c r="A16" s="264">
        <v>36556</v>
      </c>
      <c r="B16" s="238" t="s">
        <v>230</v>
      </c>
      <c r="C16" s="239" t="s">
        <v>259</v>
      </c>
      <c r="D16" s="240">
        <v>22</v>
      </c>
      <c r="E16" s="236">
        <v>8581</v>
      </c>
      <c r="F16" s="258"/>
      <c r="G16" s="259"/>
      <c r="H16" s="260">
        <v>209</v>
      </c>
      <c r="I16" s="234" t="s">
        <v>245</v>
      </c>
    </row>
    <row r="17" spans="1:9" ht="12.75">
      <c r="A17" s="264">
        <v>36556</v>
      </c>
      <c r="B17" s="238" t="s">
        <v>230</v>
      </c>
      <c r="C17" s="239" t="s">
        <v>247</v>
      </c>
      <c r="D17" s="240">
        <v>44</v>
      </c>
      <c r="E17" s="236">
        <v>1905.5</v>
      </c>
      <c r="F17" s="258"/>
      <c r="G17" s="259"/>
      <c r="H17" s="260">
        <v>209</v>
      </c>
      <c r="I17" s="234" t="s">
        <v>245</v>
      </c>
    </row>
    <row r="18" spans="1:9" ht="12.75">
      <c r="A18" s="264">
        <v>36557</v>
      </c>
      <c r="B18" s="238" t="s">
        <v>230</v>
      </c>
      <c r="C18" s="239" t="s">
        <v>254</v>
      </c>
      <c r="D18" s="240">
        <v>55</v>
      </c>
      <c r="E18" s="236">
        <v>5249.2</v>
      </c>
      <c r="F18" s="258"/>
      <c r="G18" s="259"/>
      <c r="H18" s="260">
        <v>209</v>
      </c>
      <c r="I18" s="261" t="s">
        <v>245</v>
      </c>
    </row>
    <row r="19" spans="1:9" ht="12.75">
      <c r="A19" s="264">
        <v>36557</v>
      </c>
      <c r="B19" s="238" t="s">
        <v>230</v>
      </c>
      <c r="C19" s="239" t="s">
        <v>254</v>
      </c>
      <c r="D19" s="240">
        <v>56</v>
      </c>
      <c r="E19" s="236">
        <v>965</v>
      </c>
      <c r="F19" s="258"/>
      <c r="G19" s="259"/>
      <c r="H19" s="260">
        <v>209</v>
      </c>
      <c r="I19" s="261" t="s">
        <v>245</v>
      </c>
    </row>
    <row r="20" spans="1:9" ht="12.75">
      <c r="A20" s="264">
        <v>36557</v>
      </c>
      <c r="B20" s="238" t="s">
        <v>230</v>
      </c>
      <c r="C20" s="239" t="s">
        <v>260</v>
      </c>
      <c r="D20" s="240">
        <v>54</v>
      </c>
      <c r="E20" s="236">
        <v>3556</v>
      </c>
      <c r="F20" s="258"/>
      <c r="G20" s="259"/>
      <c r="H20" s="260">
        <v>209</v>
      </c>
      <c r="I20" s="262" t="s">
        <v>245</v>
      </c>
    </row>
    <row r="21" spans="1:9" ht="12.75">
      <c r="A21" s="264">
        <v>36557</v>
      </c>
      <c r="B21" s="238" t="s">
        <v>230</v>
      </c>
      <c r="C21" s="239" t="s">
        <v>261</v>
      </c>
      <c r="D21" s="240">
        <v>111</v>
      </c>
      <c r="E21" s="236">
        <v>2595.5</v>
      </c>
      <c r="F21" s="258"/>
      <c r="G21" s="259"/>
      <c r="H21" s="260">
        <v>215</v>
      </c>
      <c r="I21" s="262" t="s">
        <v>245</v>
      </c>
    </row>
    <row r="22" spans="1:9" ht="12.75">
      <c r="A22" s="264">
        <v>36557</v>
      </c>
      <c r="B22" s="238" t="s">
        <v>230</v>
      </c>
      <c r="C22" s="239" t="s">
        <v>246</v>
      </c>
      <c r="D22" s="240">
        <v>50</v>
      </c>
      <c r="E22" s="236">
        <v>5890.5</v>
      </c>
      <c r="F22" s="258"/>
      <c r="G22" s="259"/>
      <c r="H22" s="260">
        <v>215</v>
      </c>
      <c r="I22" s="262" t="s">
        <v>245</v>
      </c>
    </row>
    <row r="23" spans="1:9" ht="12.75">
      <c r="A23" s="264">
        <v>36557</v>
      </c>
      <c r="B23" s="238" t="s">
        <v>230</v>
      </c>
      <c r="C23" s="239" t="s">
        <v>253</v>
      </c>
      <c r="D23" s="263">
        <v>58</v>
      </c>
      <c r="E23" s="236">
        <v>897.2</v>
      </c>
      <c r="F23" s="258"/>
      <c r="G23" s="259"/>
      <c r="H23" s="260">
        <v>230</v>
      </c>
      <c r="I23" s="261" t="s">
        <v>245</v>
      </c>
    </row>
    <row r="24" spans="1:9" ht="12.75">
      <c r="A24" s="264">
        <v>36557</v>
      </c>
      <c r="B24" s="238" t="s">
        <v>230</v>
      </c>
      <c r="C24" s="239" t="s">
        <v>231</v>
      </c>
      <c r="D24" s="240">
        <v>70</v>
      </c>
      <c r="E24" s="236">
        <v>3265.5</v>
      </c>
      <c r="F24" s="258"/>
      <c r="G24" s="259"/>
      <c r="H24" s="260"/>
      <c r="I24" s="261" t="s">
        <v>245</v>
      </c>
    </row>
    <row r="25" spans="1:9" ht="12.75">
      <c r="A25" s="264">
        <v>36557</v>
      </c>
      <c r="B25" s="238" t="s">
        <v>230</v>
      </c>
      <c r="C25" s="239" t="s">
        <v>232</v>
      </c>
      <c r="D25" s="240">
        <v>43</v>
      </c>
      <c r="E25" s="236">
        <v>3781.5</v>
      </c>
      <c r="F25" s="258"/>
      <c r="G25" s="259"/>
      <c r="H25" s="260"/>
      <c r="I25" s="262" t="s">
        <v>245</v>
      </c>
    </row>
    <row r="26" spans="1:9" ht="12.75">
      <c r="A26" s="264">
        <v>36551</v>
      </c>
      <c r="B26" s="238" t="s">
        <v>230</v>
      </c>
      <c r="C26" s="239" t="s">
        <v>233</v>
      </c>
      <c r="D26" s="240">
        <v>78</v>
      </c>
      <c r="E26" s="236">
        <v>1810.7</v>
      </c>
      <c r="F26" s="258"/>
      <c r="G26" s="259"/>
      <c r="H26" s="260"/>
      <c r="I26" s="261" t="s">
        <v>245</v>
      </c>
    </row>
    <row r="27" spans="1:9" ht="12.75">
      <c r="A27" s="264">
        <v>36555</v>
      </c>
      <c r="B27" s="238" t="s">
        <v>230</v>
      </c>
      <c r="C27" s="239" t="s">
        <v>234</v>
      </c>
      <c r="D27" s="240">
        <v>21</v>
      </c>
      <c r="E27" s="236">
        <v>2770.5</v>
      </c>
      <c r="F27" s="258"/>
      <c r="G27" s="259"/>
      <c r="H27" s="260"/>
      <c r="I27" s="261" t="s">
        <v>245</v>
      </c>
    </row>
    <row r="30" ht="12.75">
      <c r="E30" s="28">
        <f>SUM(E2:E29)</f>
        <v>60975.899999999994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537"/>
  <sheetViews>
    <sheetView zoomScalePageLayoutView="0" workbookViewId="0" topLeftCell="A32">
      <selection activeCell="A3" sqref="A3:F44"/>
    </sheetView>
  </sheetViews>
  <sheetFormatPr defaultColWidth="11.421875" defaultRowHeight="12.75"/>
  <cols>
    <col min="1" max="1" width="12.00390625" style="0" customWidth="1"/>
    <col min="2" max="2" width="16.421875" style="0" customWidth="1"/>
    <col min="3" max="3" width="19.00390625" style="0" customWidth="1"/>
    <col min="6" max="6" width="13.7109375" style="0" customWidth="1"/>
  </cols>
  <sheetData>
    <row r="1" spans="1:6" ht="39" customHeight="1" thickBot="1">
      <c r="A1" s="915" t="s">
        <v>265</v>
      </c>
      <c r="B1" s="915"/>
      <c r="C1" s="915"/>
      <c r="D1" s="915"/>
      <c r="E1" s="915"/>
      <c r="F1" s="915"/>
    </row>
    <row r="2" spans="1:6" ht="30.75" customHeight="1" thickBot="1">
      <c r="A2" s="241" t="s">
        <v>235</v>
      </c>
      <c r="B2" s="242" t="s">
        <v>236</v>
      </c>
      <c r="C2" s="242" t="s">
        <v>237</v>
      </c>
      <c r="D2" s="243" t="s">
        <v>238</v>
      </c>
      <c r="E2" s="244" t="s">
        <v>81</v>
      </c>
      <c r="F2" s="245" t="s">
        <v>82</v>
      </c>
    </row>
    <row r="3" spans="1:6" ht="12.75">
      <c r="A3" s="246"/>
      <c r="B3" s="247"/>
      <c r="C3" s="248"/>
      <c r="D3" s="249"/>
      <c r="E3" s="250"/>
      <c r="F3" s="251"/>
    </row>
    <row r="4" spans="1:6" ht="12.75">
      <c r="A4" s="252"/>
      <c r="B4" s="233"/>
      <c r="C4" s="234"/>
      <c r="D4" s="235"/>
      <c r="E4" s="236"/>
      <c r="F4" s="253"/>
    </row>
    <row r="5" spans="1:6" ht="12.75">
      <c r="A5" s="252"/>
      <c r="B5" s="233"/>
      <c r="C5" s="234"/>
      <c r="D5" s="235"/>
      <c r="E5" s="236"/>
      <c r="F5" s="253"/>
    </row>
    <row r="6" spans="1:6" ht="12.75">
      <c r="A6" s="252"/>
      <c r="B6" s="233"/>
      <c r="C6" s="234"/>
      <c r="D6" s="235"/>
      <c r="E6" s="236"/>
      <c r="F6" s="253"/>
    </row>
    <row r="7" spans="1:6" ht="12.75">
      <c r="A7" s="252"/>
      <c r="B7" s="233"/>
      <c r="C7" s="234"/>
      <c r="D7" s="235"/>
      <c r="E7" s="236"/>
      <c r="F7" s="253"/>
    </row>
    <row r="8" spans="1:6" ht="12.75">
      <c r="A8" s="252"/>
      <c r="B8" s="233"/>
      <c r="C8" s="234"/>
      <c r="D8" s="235"/>
      <c r="E8" s="236"/>
      <c r="F8" s="253"/>
    </row>
    <row r="9" spans="1:6" ht="12.75">
      <c r="A9" s="252"/>
      <c r="B9" s="233"/>
      <c r="C9" s="234"/>
      <c r="D9" s="235"/>
      <c r="E9" s="236"/>
      <c r="F9" s="253"/>
    </row>
    <row r="10" spans="1:6" ht="12.75">
      <c r="A10" s="252"/>
      <c r="B10" s="233"/>
      <c r="C10" s="234"/>
      <c r="D10" s="235"/>
      <c r="E10" s="236"/>
      <c r="F10" s="253"/>
    </row>
    <row r="11" spans="1:6" ht="12.75">
      <c r="A11" s="252"/>
      <c r="B11" s="233"/>
      <c r="C11" s="234"/>
      <c r="D11" s="235"/>
      <c r="E11" s="236"/>
      <c r="F11" s="253"/>
    </row>
    <row r="12" spans="1:6" ht="12.75">
      <c r="A12" s="252"/>
      <c r="B12" s="233"/>
      <c r="C12" s="234"/>
      <c r="D12" s="235"/>
      <c r="E12" s="236"/>
      <c r="F12" s="253"/>
    </row>
    <row r="13" spans="1:6" ht="12.75">
      <c r="A13" s="252"/>
      <c r="B13" s="233"/>
      <c r="C13" s="234"/>
      <c r="D13" s="235"/>
      <c r="E13" s="236"/>
      <c r="F13" s="253"/>
    </row>
    <row r="14" spans="1:6" ht="12.75">
      <c r="A14" s="252"/>
      <c r="B14" s="233"/>
      <c r="C14" s="234"/>
      <c r="D14" s="235"/>
      <c r="E14" s="236"/>
      <c r="F14" s="253"/>
    </row>
    <row r="15" spans="1:6" ht="12.75">
      <c r="A15" s="252"/>
      <c r="B15" s="233"/>
      <c r="C15" s="234"/>
      <c r="D15" s="235"/>
      <c r="E15" s="236"/>
      <c r="F15" s="253"/>
    </row>
    <row r="16" spans="1:6" ht="12.75">
      <c r="A16" s="252"/>
      <c r="B16" s="233"/>
      <c r="C16" s="234"/>
      <c r="D16" s="235"/>
      <c r="E16" s="236"/>
      <c r="F16" s="253"/>
    </row>
    <row r="17" spans="1:6" ht="12.75">
      <c r="A17" s="252"/>
      <c r="B17" s="233"/>
      <c r="C17" s="234"/>
      <c r="D17" s="235"/>
      <c r="E17" s="236"/>
      <c r="F17" s="253"/>
    </row>
    <row r="18" spans="1:6" ht="12.75">
      <c r="A18" s="252"/>
      <c r="B18" s="233"/>
      <c r="C18" s="234"/>
      <c r="D18" s="235"/>
      <c r="E18" s="236"/>
      <c r="F18" s="253"/>
    </row>
    <row r="19" spans="1:6" ht="12.75">
      <c r="A19" s="252"/>
      <c r="B19" s="233"/>
      <c r="C19" s="234"/>
      <c r="D19" s="235"/>
      <c r="E19" s="236"/>
      <c r="F19" s="253"/>
    </row>
    <row r="20" spans="1:6" ht="12.75">
      <c r="A20" s="252"/>
      <c r="B20" s="233"/>
      <c r="C20" s="234"/>
      <c r="D20" s="235"/>
      <c r="E20" s="236"/>
      <c r="F20" s="253"/>
    </row>
    <row r="21" spans="1:6" ht="12.75">
      <c r="A21" s="252"/>
      <c r="B21" s="233"/>
      <c r="C21" s="234"/>
      <c r="D21" s="235"/>
      <c r="E21" s="236"/>
      <c r="F21" s="253"/>
    </row>
    <row r="22" spans="1:6" ht="12.75">
      <c r="A22" s="252"/>
      <c r="B22" s="233"/>
      <c r="C22" s="234"/>
      <c r="D22" s="235"/>
      <c r="E22" s="236"/>
      <c r="F22" s="253"/>
    </row>
    <row r="23" spans="1:6" ht="12.75">
      <c r="A23" s="252"/>
      <c r="B23" s="233"/>
      <c r="C23" s="234"/>
      <c r="D23" s="235"/>
      <c r="E23" s="236"/>
      <c r="F23" s="253"/>
    </row>
    <row r="24" spans="1:6" ht="12.75">
      <c r="A24" s="252"/>
      <c r="B24" s="233"/>
      <c r="C24" s="234"/>
      <c r="D24" s="235"/>
      <c r="E24" s="236"/>
      <c r="F24" s="253"/>
    </row>
    <row r="25" spans="1:6" ht="12.75">
      <c r="A25" s="252"/>
      <c r="B25" s="233"/>
      <c r="C25" s="234"/>
      <c r="D25" s="235"/>
      <c r="E25" s="236"/>
      <c r="F25" s="253"/>
    </row>
    <row r="26" spans="1:6" ht="12.75">
      <c r="A26" s="252"/>
      <c r="B26" s="233"/>
      <c r="C26" s="234"/>
      <c r="D26" s="235"/>
      <c r="E26" s="236"/>
      <c r="F26" s="253"/>
    </row>
    <row r="27" spans="1:6" ht="12.75">
      <c r="A27" s="252"/>
      <c r="B27" s="233"/>
      <c r="C27" s="234"/>
      <c r="D27" s="235"/>
      <c r="E27" s="236"/>
      <c r="F27" s="253"/>
    </row>
    <row r="28" spans="1:6" ht="12.75">
      <c r="A28" s="252"/>
      <c r="B28" s="233"/>
      <c r="C28" s="234"/>
      <c r="D28" s="235"/>
      <c r="E28" s="236"/>
      <c r="F28" s="253"/>
    </row>
    <row r="29" spans="1:6" ht="12.75">
      <c r="A29" s="252"/>
      <c r="B29" s="233"/>
      <c r="C29" s="234"/>
      <c r="D29" s="235"/>
      <c r="E29" s="236"/>
      <c r="F29" s="253"/>
    </row>
    <row r="30" spans="1:6" ht="12.75">
      <c r="A30" s="252"/>
      <c r="B30" s="233"/>
      <c r="C30" s="234"/>
      <c r="D30" s="235"/>
      <c r="E30" s="236"/>
      <c r="F30" s="253"/>
    </row>
    <row r="31" spans="1:6" ht="12.75">
      <c r="A31" s="252"/>
      <c r="B31" s="233"/>
      <c r="C31" s="234"/>
      <c r="D31" s="235"/>
      <c r="E31" s="236"/>
      <c r="F31" s="253"/>
    </row>
    <row r="32" spans="1:6" ht="12.75">
      <c r="A32" s="252"/>
      <c r="B32" s="233"/>
      <c r="C32" s="234"/>
      <c r="D32" s="235"/>
      <c r="E32" s="236"/>
      <c r="F32" s="253"/>
    </row>
    <row r="33" spans="1:6" ht="12.75">
      <c r="A33" s="252"/>
      <c r="B33" s="233"/>
      <c r="C33" s="234"/>
      <c r="D33" s="235"/>
      <c r="E33" s="236"/>
      <c r="F33" s="253"/>
    </row>
    <row r="34" spans="1:6" ht="12.75">
      <c r="A34" s="252"/>
      <c r="B34" s="233"/>
      <c r="C34" s="234"/>
      <c r="D34" s="235"/>
      <c r="E34" s="236"/>
      <c r="F34" s="253"/>
    </row>
    <row r="35" spans="1:6" ht="12.75">
      <c r="A35" s="252"/>
      <c r="B35" s="233"/>
      <c r="C35" s="234"/>
      <c r="D35" s="237"/>
      <c r="E35" s="236"/>
      <c r="F35" s="253"/>
    </row>
    <row r="36" spans="1:6" ht="12.75">
      <c r="A36" s="252"/>
      <c r="B36" s="238"/>
      <c r="C36" s="239"/>
      <c r="D36" s="240"/>
      <c r="E36" s="236"/>
      <c r="F36" s="253"/>
    </row>
    <row r="37" spans="1:6" ht="12.75">
      <c r="A37" s="252"/>
      <c r="B37" s="238"/>
      <c r="C37" s="239"/>
      <c r="D37" s="240"/>
      <c r="E37" s="236"/>
      <c r="F37" s="253"/>
    </row>
    <row r="38" spans="1:6" ht="12.75">
      <c r="A38" s="252"/>
      <c r="B38" s="238"/>
      <c r="C38" s="239"/>
      <c r="D38" s="240"/>
      <c r="E38" s="236"/>
      <c r="F38" s="253"/>
    </row>
    <row r="39" spans="1:6" ht="12.75">
      <c r="A39" s="252"/>
      <c r="B39" s="238"/>
      <c r="C39" s="239"/>
      <c r="D39" s="240"/>
      <c r="E39" s="236"/>
      <c r="F39" s="253"/>
    </row>
    <row r="40" spans="1:6" ht="12.75">
      <c r="A40" s="252"/>
      <c r="B40" s="233"/>
      <c r="C40" s="234"/>
      <c r="D40" s="237"/>
      <c r="E40" s="236"/>
      <c r="F40" s="253"/>
    </row>
    <row r="41" spans="1:6" ht="12.75">
      <c r="A41" s="252"/>
      <c r="B41" s="233"/>
      <c r="C41" s="234"/>
      <c r="D41" s="237"/>
      <c r="E41" s="236"/>
      <c r="F41" s="253"/>
    </row>
    <row r="42" spans="1:6" ht="13.5" thickBot="1">
      <c r="A42" s="252"/>
      <c r="B42" s="233"/>
      <c r="C42" s="234"/>
      <c r="D42" s="237"/>
      <c r="E42" s="236"/>
      <c r="F42" s="253"/>
    </row>
    <row r="43" spans="1:6" ht="12.75">
      <c r="A43" s="246"/>
      <c r="B43" s="247"/>
      <c r="C43" s="248"/>
      <c r="D43" s="249"/>
      <c r="E43" s="250"/>
      <c r="F43" s="251"/>
    </row>
    <row r="44" spans="1:6" ht="12.75">
      <c r="A44" s="252"/>
      <c r="B44" s="233"/>
      <c r="C44" s="234"/>
      <c r="D44" s="235"/>
      <c r="E44" s="236"/>
      <c r="F44" s="253"/>
    </row>
    <row r="45" ht="13.5" thickBot="1"/>
    <row r="46" spans="1:3" ht="12.75">
      <c r="A46" s="216"/>
      <c r="B46" s="217"/>
      <c r="C46" s="254"/>
    </row>
    <row r="47" spans="1:3" ht="12.75">
      <c r="A47" s="255" t="s">
        <v>243</v>
      </c>
      <c r="B47" s="54"/>
      <c r="C47" s="256">
        <v>192843.09</v>
      </c>
    </row>
    <row r="48" spans="1:3" ht="12.75">
      <c r="A48" s="255" t="s">
        <v>240</v>
      </c>
      <c r="B48" s="54"/>
      <c r="C48" s="256">
        <v>-46562.6</v>
      </c>
    </row>
    <row r="49" spans="1:3" ht="12.75">
      <c r="A49" s="255" t="s">
        <v>239</v>
      </c>
      <c r="B49" s="54"/>
      <c r="C49" s="256">
        <v>14128.2</v>
      </c>
    </row>
    <row r="50" spans="1:3" ht="12.75">
      <c r="A50" s="255" t="s">
        <v>241</v>
      </c>
      <c r="B50" s="54"/>
      <c r="C50" s="256">
        <v>-900</v>
      </c>
    </row>
    <row r="51" spans="1:3" ht="12.75">
      <c r="A51" s="218"/>
      <c r="B51" s="38"/>
      <c r="C51" s="256"/>
    </row>
    <row r="52" spans="1:3" ht="12.75">
      <c r="A52" s="218"/>
      <c r="B52" s="219" t="s">
        <v>242</v>
      </c>
      <c r="C52" s="284">
        <f>SUM(C47:C51)</f>
        <v>159508.69</v>
      </c>
    </row>
    <row r="53" spans="1:3" ht="13.5" thickBot="1">
      <c r="A53" s="220"/>
      <c r="B53" s="221"/>
      <c r="C53" s="257"/>
    </row>
    <row r="58" spans="1:8" ht="12.75">
      <c r="A58" s="273"/>
      <c r="B58" s="274"/>
      <c r="C58" s="273"/>
      <c r="D58" s="273"/>
      <c r="E58" s="273"/>
      <c r="F58" s="273"/>
      <c r="G58" s="273"/>
      <c r="H58" s="273"/>
    </row>
    <row r="59" spans="1:8" ht="12.75">
      <c r="A59" s="273"/>
      <c r="B59" s="273"/>
      <c r="C59" s="273"/>
      <c r="D59" s="273"/>
      <c r="E59" s="273"/>
      <c r="F59" s="273"/>
      <c r="G59" s="273"/>
      <c r="H59" s="273"/>
    </row>
    <row r="60" spans="1:8" ht="12.75">
      <c r="A60" s="273"/>
      <c r="B60" s="273"/>
      <c r="C60" s="273"/>
      <c r="D60" s="273"/>
      <c r="E60" s="273"/>
      <c r="F60" s="273"/>
      <c r="G60" s="273"/>
      <c r="H60" s="273"/>
    </row>
    <row r="61" spans="1:8" ht="12.75">
      <c r="A61" s="275"/>
      <c r="B61" s="276"/>
      <c r="C61" s="277"/>
      <c r="D61" s="278"/>
      <c r="E61" s="279"/>
      <c r="F61" s="272"/>
      <c r="G61" s="280"/>
      <c r="H61" s="281"/>
    </row>
    <row r="62" spans="1:8" ht="12.75">
      <c r="A62" s="275"/>
      <c r="B62" s="276"/>
      <c r="C62" s="277"/>
      <c r="D62" s="278"/>
      <c r="E62" s="279"/>
      <c r="F62" s="272"/>
      <c r="G62" s="280"/>
      <c r="H62" s="281"/>
    </row>
    <row r="63" spans="1:8" ht="12.75">
      <c r="A63" s="275"/>
      <c r="B63" s="276"/>
      <c r="C63" s="277"/>
      <c r="D63" s="278"/>
      <c r="E63" s="279"/>
      <c r="F63" s="272"/>
      <c r="G63" s="280"/>
      <c r="H63" s="281"/>
    </row>
    <row r="64" spans="1:8" ht="12.75">
      <c r="A64" s="275"/>
      <c r="B64" s="276"/>
      <c r="C64" s="277"/>
      <c r="D64" s="278"/>
      <c r="E64" s="279"/>
      <c r="F64" s="272"/>
      <c r="G64" s="280"/>
      <c r="H64" s="281"/>
    </row>
    <row r="65" spans="1:8" ht="12.75">
      <c r="A65" s="275"/>
      <c r="B65" s="276"/>
      <c r="C65" s="277"/>
      <c r="D65" s="278"/>
      <c r="E65" s="279"/>
      <c r="F65" s="272"/>
      <c r="G65" s="280"/>
      <c r="H65" s="281"/>
    </row>
    <row r="66" spans="1:8" ht="12.75">
      <c r="A66" s="275"/>
      <c r="B66" s="276"/>
      <c r="C66" s="277"/>
      <c r="D66" s="278"/>
      <c r="E66" s="279"/>
      <c r="F66" s="272"/>
      <c r="G66" s="280"/>
      <c r="H66" s="281"/>
    </row>
    <row r="67" spans="1:8" ht="12.75">
      <c r="A67" s="275"/>
      <c r="B67" s="276"/>
      <c r="C67" s="277"/>
      <c r="D67" s="278"/>
      <c r="E67" s="279"/>
      <c r="F67" s="272"/>
      <c r="G67" s="280"/>
      <c r="H67" s="281"/>
    </row>
    <row r="68" spans="1:8" ht="12.75">
      <c r="A68" s="275"/>
      <c r="B68" s="276"/>
      <c r="C68" s="277"/>
      <c r="D68" s="278"/>
      <c r="E68" s="279"/>
      <c r="F68" s="272"/>
      <c r="G68" s="280"/>
      <c r="H68" s="281"/>
    </row>
    <row r="69" spans="1:8" ht="12.75">
      <c r="A69" s="275"/>
      <c r="B69" s="276"/>
      <c r="C69" s="277"/>
      <c r="D69" s="278"/>
      <c r="E69" s="279"/>
      <c r="F69" s="272"/>
      <c r="G69" s="280"/>
      <c r="H69" s="281"/>
    </row>
    <row r="70" spans="1:8" ht="12.75">
      <c r="A70" s="275"/>
      <c r="B70" s="276"/>
      <c r="C70" s="277"/>
      <c r="D70" s="278"/>
      <c r="E70" s="279"/>
      <c r="F70" s="272"/>
      <c r="G70" s="280"/>
      <c r="H70" s="281"/>
    </row>
    <row r="71" spans="1:8" ht="12.75">
      <c r="A71" s="275"/>
      <c r="B71" s="276"/>
      <c r="C71" s="277"/>
      <c r="D71" s="278"/>
      <c r="E71" s="279"/>
      <c r="F71" s="272"/>
      <c r="G71" s="280"/>
      <c r="H71" s="281"/>
    </row>
    <row r="72" spans="1:8" ht="12.75">
      <c r="A72" s="275"/>
      <c r="B72" s="276"/>
      <c r="C72" s="277"/>
      <c r="D72" s="278"/>
      <c r="E72" s="279"/>
      <c r="F72" s="272"/>
      <c r="G72" s="280"/>
      <c r="H72" s="281"/>
    </row>
    <row r="73" spans="1:8" ht="12.75">
      <c r="A73" s="275"/>
      <c r="B73" s="276"/>
      <c r="C73" s="277"/>
      <c r="D73" s="278"/>
      <c r="E73" s="279"/>
      <c r="F73" s="272"/>
      <c r="G73" s="280"/>
      <c r="H73" s="281"/>
    </row>
    <row r="74" spans="1:8" ht="12.75">
      <c r="A74" s="275"/>
      <c r="B74" s="276"/>
      <c r="C74" s="277"/>
      <c r="D74" s="278"/>
      <c r="E74" s="279"/>
      <c r="F74" s="272"/>
      <c r="G74" s="280"/>
      <c r="H74" s="281"/>
    </row>
    <row r="75" spans="1:8" ht="12.75">
      <c r="A75" s="275"/>
      <c r="B75" s="276"/>
      <c r="C75" s="277"/>
      <c r="D75" s="278"/>
      <c r="E75" s="279"/>
      <c r="F75" s="272"/>
      <c r="G75" s="280"/>
      <c r="H75" s="281"/>
    </row>
    <row r="76" spans="1:8" ht="12.75">
      <c r="A76" s="275"/>
      <c r="B76" s="276"/>
      <c r="C76" s="277"/>
      <c r="D76" s="278"/>
      <c r="E76" s="279"/>
      <c r="F76" s="272"/>
      <c r="G76" s="280"/>
      <c r="H76" s="281"/>
    </row>
    <row r="77" spans="1:8" ht="12.75">
      <c r="A77" s="275"/>
      <c r="B77" s="276"/>
      <c r="C77" s="277"/>
      <c r="D77" s="278"/>
      <c r="E77" s="279"/>
      <c r="F77" s="272"/>
      <c r="G77" s="280"/>
      <c r="H77" s="281"/>
    </row>
    <row r="78" spans="1:8" ht="12.75">
      <c r="A78" s="275"/>
      <c r="B78" s="276"/>
      <c r="C78" s="277"/>
      <c r="D78" s="278"/>
      <c r="E78" s="279"/>
      <c r="F78" s="272"/>
      <c r="G78" s="280"/>
      <c r="H78" s="281"/>
    </row>
    <row r="79" spans="1:8" ht="12.75">
      <c r="A79" s="275"/>
      <c r="B79" s="276"/>
      <c r="C79" s="277"/>
      <c r="D79" s="278"/>
      <c r="E79" s="279"/>
      <c r="F79" s="272"/>
      <c r="G79" s="280"/>
      <c r="H79" s="281"/>
    </row>
    <row r="80" spans="1:8" ht="12.75">
      <c r="A80" s="275"/>
      <c r="B80" s="276"/>
      <c r="C80" s="277"/>
      <c r="D80" s="278"/>
      <c r="E80" s="279"/>
      <c r="F80" s="272"/>
      <c r="G80" s="280"/>
      <c r="H80" s="281"/>
    </row>
    <row r="81" spans="1:8" ht="12.75">
      <c r="A81" s="275"/>
      <c r="B81" s="276"/>
      <c r="C81" s="277"/>
      <c r="D81" s="278"/>
      <c r="E81" s="279"/>
      <c r="F81" s="272"/>
      <c r="G81" s="280"/>
      <c r="H81" s="281"/>
    </row>
    <row r="82" spans="1:8" ht="12.75">
      <c r="A82" s="275"/>
      <c r="B82" s="276"/>
      <c r="C82" s="282"/>
      <c r="D82" s="278"/>
      <c r="E82" s="279"/>
      <c r="F82" s="272"/>
      <c r="G82" s="280"/>
      <c r="H82" s="281"/>
    </row>
    <row r="83" spans="1:8" ht="12.75">
      <c r="A83" s="275"/>
      <c r="B83" s="276"/>
      <c r="C83" s="277"/>
      <c r="D83" s="278"/>
      <c r="E83" s="279"/>
      <c r="F83" s="272"/>
      <c r="G83" s="280"/>
      <c r="H83" s="281"/>
    </row>
    <row r="84" spans="1:8" ht="12.75">
      <c r="A84" s="275"/>
      <c r="B84" s="276"/>
      <c r="C84" s="277"/>
      <c r="D84" s="278"/>
      <c r="E84" s="279"/>
      <c r="F84" s="272"/>
      <c r="G84" s="280"/>
      <c r="H84" s="281"/>
    </row>
    <row r="85" spans="1:8" ht="12.75">
      <c r="A85" s="275"/>
      <c r="B85" s="276"/>
      <c r="C85" s="277"/>
      <c r="D85" s="278"/>
      <c r="E85" s="279"/>
      <c r="F85" s="272"/>
      <c r="G85" s="280"/>
      <c r="H85" s="281"/>
    </row>
    <row r="86" spans="1:8" ht="12.75">
      <c r="A86" s="275"/>
      <c r="B86" s="276"/>
      <c r="C86" s="277"/>
      <c r="D86" s="278"/>
      <c r="E86" s="279"/>
      <c r="F86" s="272"/>
      <c r="G86" s="280"/>
      <c r="H86" s="281"/>
    </row>
    <row r="87" spans="1:8" ht="12.75">
      <c r="A87" s="273"/>
      <c r="B87" s="273"/>
      <c r="C87" s="273"/>
      <c r="D87" s="273"/>
      <c r="E87" s="273"/>
      <c r="F87" s="273"/>
      <c r="G87" s="273"/>
      <c r="H87" s="273"/>
    </row>
    <row r="88" spans="1:8" ht="12.75">
      <c r="A88" s="273"/>
      <c r="B88" s="273"/>
      <c r="C88" s="273"/>
      <c r="D88" s="283"/>
      <c r="E88" s="273"/>
      <c r="F88" s="273"/>
      <c r="G88" s="273"/>
      <c r="H88" s="273"/>
    </row>
    <row r="89" spans="1:8" ht="12.75">
      <c r="A89" s="273"/>
      <c r="B89" s="273"/>
      <c r="C89" s="273"/>
      <c r="D89" s="273"/>
      <c r="E89" s="273"/>
      <c r="F89" s="273"/>
      <c r="G89" s="273"/>
      <c r="H89" s="273"/>
    </row>
    <row r="90" spans="1:8" ht="12.75">
      <c r="A90" s="273"/>
      <c r="B90" s="273"/>
      <c r="C90" s="273"/>
      <c r="D90" s="273"/>
      <c r="E90" s="273"/>
      <c r="F90" s="273"/>
      <c r="G90" s="273"/>
      <c r="H90" s="273"/>
    </row>
    <row r="91" spans="1:8" ht="12.75">
      <c r="A91" s="273"/>
      <c r="B91" s="273"/>
      <c r="C91" s="273"/>
      <c r="D91" s="273"/>
      <c r="E91" s="273"/>
      <c r="F91" s="273"/>
      <c r="G91" s="273"/>
      <c r="H91" s="273"/>
    </row>
    <row r="92" spans="1:8" ht="12.75">
      <c r="A92" s="273"/>
      <c r="B92" s="273"/>
      <c r="C92" s="273"/>
      <c r="D92" s="273"/>
      <c r="E92" s="273"/>
      <c r="F92" s="273"/>
      <c r="G92" s="273"/>
      <c r="H92" s="273"/>
    </row>
    <row r="93" spans="1:8" ht="12.75">
      <c r="A93" s="273"/>
      <c r="B93" s="273"/>
      <c r="C93" s="273"/>
      <c r="D93" s="273"/>
      <c r="E93" s="273"/>
      <c r="F93" s="273"/>
      <c r="G93" s="273"/>
      <c r="H93" s="273"/>
    </row>
    <row r="94" spans="1:8" ht="12.75">
      <c r="A94" s="273"/>
      <c r="B94" s="273"/>
      <c r="C94" s="273"/>
      <c r="D94" s="273"/>
      <c r="E94" s="273"/>
      <c r="F94" s="273"/>
      <c r="G94" s="273"/>
      <c r="H94" s="273"/>
    </row>
    <row r="95" spans="1:8" ht="12.75">
      <c r="A95" s="273"/>
      <c r="B95" s="273"/>
      <c r="C95" s="273"/>
      <c r="D95" s="273"/>
      <c r="E95" s="273"/>
      <c r="F95" s="273"/>
      <c r="G95" s="273"/>
      <c r="H95" s="273"/>
    </row>
    <row r="96" spans="1:8" ht="12.75">
      <c r="A96" s="273"/>
      <c r="B96" s="273"/>
      <c r="C96" s="273"/>
      <c r="D96" s="273"/>
      <c r="E96" s="273"/>
      <c r="F96" s="273"/>
      <c r="G96" s="273"/>
      <c r="H96" s="273"/>
    </row>
    <row r="97" spans="1:8" ht="12.75">
      <c r="A97" s="273"/>
      <c r="B97" s="273"/>
      <c r="C97" s="273"/>
      <c r="D97" s="273"/>
      <c r="E97" s="273"/>
      <c r="F97" s="273"/>
      <c r="G97" s="273"/>
      <c r="H97" s="273"/>
    </row>
    <row r="98" spans="1:8" ht="12.75">
      <c r="A98" s="273"/>
      <c r="B98" s="273"/>
      <c r="C98" s="273"/>
      <c r="D98" s="273"/>
      <c r="E98" s="273"/>
      <c r="F98" s="273"/>
      <c r="G98" s="273"/>
      <c r="H98" s="273"/>
    </row>
    <row r="99" spans="1:8" ht="12.75">
      <c r="A99" s="273"/>
      <c r="B99" s="273"/>
      <c r="C99" s="273"/>
      <c r="D99" s="273"/>
      <c r="E99" s="273"/>
      <c r="F99" s="273"/>
      <c r="G99" s="273"/>
      <c r="H99" s="273"/>
    </row>
    <row r="100" spans="1:8" ht="12.75">
      <c r="A100" s="273"/>
      <c r="B100" s="273"/>
      <c r="C100" s="273"/>
      <c r="D100" s="273"/>
      <c r="E100" s="273"/>
      <c r="F100" s="273"/>
      <c r="G100" s="273"/>
      <c r="H100" s="273"/>
    </row>
    <row r="101" spans="1:8" ht="12.75">
      <c r="A101" s="273"/>
      <c r="B101" s="273"/>
      <c r="C101" s="273"/>
      <c r="D101" s="273"/>
      <c r="E101" s="273"/>
      <c r="F101" s="273"/>
      <c r="G101" s="273"/>
      <c r="H101" s="273"/>
    </row>
    <row r="102" spans="1:8" ht="12.75">
      <c r="A102" s="273"/>
      <c r="B102" s="273"/>
      <c r="C102" s="273"/>
      <c r="D102" s="273"/>
      <c r="E102" s="273"/>
      <c r="F102" s="273"/>
      <c r="G102" s="273"/>
      <c r="H102" s="273"/>
    </row>
    <row r="103" spans="1:8" ht="12.75">
      <c r="A103" s="273"/>
      <c r="B103" s="273"/>
      <c r="C103" s="273"/>
      <c r="D103" s="273"/>
      <c r="E103" s="273"/>
      <c r="F103" s="273"/>
      <c r="G103" s="273"/>
      <c r="H103" s="273"/>
    </row>
    <row r="104" spans="1:8" ht="12.75">
      <c r="A104" s="273"/>
      <c r="B104" s="273"/>
      <c r="C104" s="273"/>
      <c r="D104" s="273"/>
      <c r="E104" s="273"/>
      <c r="F104" s="273"/>
      <c r="G104" s="273"/>
      <c r="H104" s="273"/>
    </row>
    <row r="105" spans="1:8" ht="12.75">
      <c r="A105" s="273"/>
      <c r="B105" s="273"/>
      <c r="C105" s="273"/>
      <c r="D105" s="273"/>
      <c r="E105" s="273"/>
      <c r="F105" s="273"/>
      <c r="G105" s="273"/>
      <c r="H105" s="273"/>
    </row>
    <row r="106" spans="1:8" ht="12.75">
      <c r="A106" s="273"/>
      <c r="B106" s="273"/>
      <c r="C106" s="273"/>
      <c r="D106" s="273"/>
      <c r="E106" s="273"/>
      <c r="F106" s="273"/>
      <c r="G106" s="273"/>
      <c r="H106" s="273"/>
    </row>
    <row r="107" spans="1:8" ht="12.75">
      <c r="A107" s="273"/>
      <c r="B107" s="273"/>
      <c r="C107" s="273"/>
      <c r="D107" s="273"/>
      <c r="E107" s="273"/>
      <c r="F107" s="273"/>
      <c r="G107" s="273"/>
      <c r="H107" s="273"/>
    </row>
    <row r="108" spans="1:8" ht="12.75">
      <c r="A108" s="273"/>
      <c r="B108" s="273"/>
      <c r="C108" s="273"/>
      <c r="D108" s="273"/>
      <c r="E108" s="273"/>
      <c r="F108" s="273"/>
      <c r="G108" s="273"/>
      <c r="H108" s="273"/>
    </row>
    <row r="109" spans="1:8" ht="12.75">
      <c r="A109" s="273"/>
      <c r="B109" s="273"/>
      <c r="C109" s="273"/>
      <c r="D109" s="273"/>
      <c r="E109" s="273"/>
      <c r="F109" s="273"/>
      <c r="G109" s="273"/>
      <c r="H109" s="273"/>
    </row>
    <row r="110" spans="1:8" ht="12.75">
      <c r="A110" s="273"/>
      <c r="B110" s="273"/>
      <c r="C110" s="273"/>
      <c r="D110" s="273"/>
      <c r="E110" s="273"/>
      <c r="F110" s="273"/>
      <c r="G110" s="273"/>
      <c r="H110" s="273"/>
    </row>
    <row r="111" spans="1:8" ht="12.75">
      <c r="A111" s="273"/>
      <c r="B111" s="273"/>
      <c r="C111" s="273"/>
      <c r="D111" s="273"/>
      <c r="E111" s="273"/>
      <c r="F111" s="273"/>
      <c r="G111" s="273"/>
      <c r="H111" s="273"/>
    </row>
    <row r="112" spans="1:8" ht="12.75">
      <c r="A112" s="273"/>
      <c r="B112" s="273"/>
      <c r="C112" s="273"/>
      <c r="D112" s="273"/>
      <c r="E112" s="273"/>
      <c r="F112" s="273"/>
      <c r="G112" s="273"/>
      <c r="H112" s="273"/>
    </row>
    <row r="113" spans="1:8" ht="12.75">
      <c r="A113" s="273"/>
      <c r="B113" s="273"/>
      <c r="C113" s="273"/>
      <c r="D113" s="273"/>
      <c r="E113" s="273"/>
      <c r="F113" s="273"/>
      <c r="G113" s="273"/>
      <c r="H113" s="273"/>
    </row>
    <row r="114" spans="1:8" ht="12.75">
      <c r="A114" s="273"/>
      <c r="B114" s="273"/>
      <c r="C114" s="273"/>
      <c r="D114" s="273"/>
      <c r="E114" s="273"/>
      <c r="F114" s="273"/>
      <c r="G114" s="273"/>
      <c r="H114" s="273"/>
    </row>
    <row r="115" spans="1:8" ht="12.75">
      <c r="A115" s="273"/>
      <c r="B115" s="273"/>
      <c r="C115" s="273"/>
      <c r="D115" s="273"/>
      <c r="E115" s="273"/>
      <c r="F115" s="273"/>
      <c r="G115" s="273"/>
      <c r="H115" s="273"/>
    </row>
    <row r="116" spans="1:8" ht="12.75">
      <c r="A116" s="273"/>
      <c r="B116" s="273"/>
      <c r="C116" s="273"/>
      <c r="D116" s="273"/>
      <c r="E116" s="273"/>
      <c r="F116" s="273"/>
      <c r="G116" s="273"/>
      <c r="H116" s="273"/>
    </row>
    <row r="117" spans="1:8" ht="12.75">
      <c r="A117" s="273"/>
      <c r="B117" s="273"/>
      <c r="C117" s="273"/>
      <c r="D117" s="273"/>
      <c r="E117" s="273"/>
      <c r="F117" s="273"/>
      <c r="G117" s="273"/>
      <c r="H117" s="273"/>
    </row>
    <row r="118" spans="1:8" ht="12.75">
      <c r="A118" s="273"/>
      <c r="B118" s="273"/>
      <c r="C118" s="273"/>
      <c r="D118" s="273"/>
      <c r="E118" s="273"/>
      <c r="F118" s="273"/>
      <c r="G118" s="273"/>
      <c r="H118" s="273"/>
    </row>
    <row r="119" spans="1:8" ht="12.75">
      <c r="A119" s="273"/>
      <c r="B119" s="273"/>
      <c r="C119" s="273"/>
      <c r="D119" s="273"/>
      <c r="E119" s="273"/>
      <c r="F119" s="273"/>
      <c r="G119" s="273"/>
      <c r="H119" s="273"/>
    </row>
    <row r="120" spans="1:8" ht="12.75">
      <c r="A120" s="273"/>
      <c r="B120" s="273"/>
      <c r="C120" s="273"/>
      <c r="D120" s="273"/>
      <c r="E120" s="273"/>
      <c r="F120" s="273"/>
      <c r="G120" s="273"/>
      <c r="H120" s="273"/>
    </row>
    <row r="121" spans="1:8" ht="12.75">
      <c r="A121" s="273"/>
      <c r="B121" s="273"/>
      <c r="C121" s="273"/>
      <c r="D121" s="273"/>
      <c r="E121" s="273"/>
      <c r="F121" s="273"/>
      <c r="G121" s="273"/>
      <c r="H121" s="273"/>
    </row>
    <row r="122" spans="1:8" ht="12.75">
      <c r="A122" s="273"/>
      <c r="B122" s="273"/>
      <c r="C122" s="273"/>
      <c r="D122" s="273"/>
      <c r="E122" s="273"/>
      <c r="F122" s="273"/>
      <c r="G122" s="273"/>
      <c r="H122" s="273"/>
    </row>
    <row r="123" spans="1:8" ht="12.75">
      <c r="A123" s="273"/>
      <c r="B123" s="273"/>
      <c r="C123" s="273"/>
      <c r="D123" s="273"/>
      <c r="E123" s="273"/>
      <c r="F123" s="273"/>
      <c r="G123" s="273"/>
      <c r="H123" s="273"/>
    </row>
    <row r="124" spans="1:8" ht="12.75">
      <c r="A124" s="273"/>
      <c r="B124" s="273"/>
      <c r="C124" s="273"/>
      <c r="D124" s="273"/>
      <c r="E124" s="273"/>
      <c r="F124" s="273"/>
      <c r="G124" s="273"/>
      <c r="H124" s="273"/>
    </row>
    <row r="125" spans="1:8" ht="12.75">
      <c r="A125" s="273"/>
      <c r="B125" s="273"/>
      <c r="C125" s="273"/>
      <c r="D125" s="273"/>
      <c r="E125" s="273"/>
      <c r="F125" s="273"/>
      <c r="G125" s="273"/>
      <c r="H125" s="273"/>
    </row>
    <row r="126" spans="1:8" ht="12.75">
      <c r="A126" s="273"/>
      <c r="B126" s="273"/>
      <c r="C126" s="273"/>
      <c r="D126" s="273"/>
      <c r="E126" s="273"/>
      <c r="F126" s="273"/>
      <c r="G126" s="273"/>
      <c r="H126" s="273"/>
    </row>
    <row r="127" spans="1:8" ht="12.75">
      <c r="A127" s="273"/>
      <c r="B127" s="273"/>
      <c r="C127" s="273"/>
      <c r="D127" s="273"/>
      <c r="E127" s="273"/>
      <c r="F127" s="273"/>
      <c r="G127" s="273"/>
      <c r="H127" s="273"/>
    </row>
    <row r="128" spans="1:8" ht="12.75">
      <c r="A128" s="273"/>
      <c r="B128" s="273"/>
      <c r="C128" s="273"/>
      <c r="D128" s="273"/>
      <c r="E128" s="273"/>
      <c r="F128" s="273"/>
      <c r="G128" s="273"/>
      <c r="H128" s="273"/>
    </row>
    <row r="129" spans="1:8" ht="12.75">
      <c r="A129" s="273"/>
      <c r="B129" s="273"/>
      <c r="C129" s="273"/>
      <c r="D129" s="273"/>
      <c r="E129" s="273"/>
      <c r="F129" s="273"/>
      <c r="G129" s="273"/>
      <c r="H129" s="273"/>
    </row>
    <row r="130" spans="1:8" ht="12.75">
      <c r="A130" s="273"/>
      <c r="B130" s="273"/>
      <c r="C130" s="273"/>
      <c r="D130" s="273"/>
      <c r="E130" s="273"/>
      <c r="F130" s="273"/>
      <c r="G130" s="273"/>
      <c r="H130" s="273"/>
    </row>
    <row r="131" spans="1:8" ht="12.75">
      <c r="A131" s="273"/>
      <c r="B131" s="273"/>
      <c r="C131" s="273"/>
      <c r="D131" s="273"/>
      <c r="E131" s="273"/>
      <c r="F131" s="273"/>
      <c r="G131" s="273"/>
      <c r="H131" s="273"/>
    </row>
    <row r="132" spans="1:8" ht="12.75">
      <c r="A132" s="273"/>
      <c r="B132" s="273"/>
      <c r="C132" s="273"/>
      <c r="D132" s="273"/>
      <c r="E132" s="273"/>
      <c r="F132" s="273"/>
      <c r="G132" s="273"/>
      <c r="H132" s="273"/>
    </row>
    <row r="133" spans="1:8" ht="12.75">
      <c r="A133" s="273"/>
      <c r="B133" s="273"/>
      <c r="C133" s="273"/>
      <c r="D133" s="273"/>
      <c r="E133" s="273"/>
      <c r="F133" s="273"/>
      <c r="G133" s="273"/>
      <c r="H133" s="273"/>
    </row>
    <row r="134" spans="1:8" ht="12.75">
      <c r="A134" s="273"/>
      <c r="B134" s="273"/>
      <c r="C134" s="273"/>
      <c r="D134" s="273"/>
      <c r="E134" s="273"/>
      <c r="F134" s="273"/>
      <c r="G134" s="273"/>
      <c r="H134" s="273"/>
    </row>
    <row r="135" spans="1:8" ht="12.75">
      <c r="A135" s="273"/>
      <c r="B135" s="273"/>
      <c r="C135" s="273"/>
      <c r="D135" s="273"/>
      <c r="E135" s="273"/>
      <c r="F135" s="273"/>
      <c r="G135" s="273"/>
      <c r="H135" s="273"/>
    </row>
    <row r="136" spans="1:8" ht="12.75">
      <c r="A136" s="273"/>
      <c r="B136" s="273"/>
      <c r="C136" s="273"/>
      <c r="D136" s="273"/>
      <c r="E136" s="273"/>
      <c r="F136" s="273"/>
      <c r="G136" s="273"/>
      <c r="H136" s="273"/>
    </row>
    <row r="137" spans="1:8" ht="12.75">
      <c r="A137" s="273"/>
      <c r="B137" s="273"/>
      <c r="C137" s="273"/>
      <c r="D137" s="273"/>
      <c r="E137" s="273"/>
      <c r="F137" s="273"/>
      <c r="G137" s="273"/>
      <c r="H137" s="273"/>
    </row>
    <row r="138" spans="1:8" ht="12.75">
      <c r="A138" s="273"/>
      <c r="B138" s="273"/>
      <c r="C138" s="273"/>
      <c r="D138" s="273"/>
      <c r="E138" s="273"/>
      <c r="F138" s="273"/>
      <c r="G138" s="273"/>
      <c r="H138" s="273"/>
    </row>
    <row r="139" spans="1:8" ht="12.75">
      <c r="A139" s="273"/>
      <c r="B139" s="273"/>
      <c r="C139" s="273"/>
      <c r="D139" s="273"/>
      <c r="E139" s="273"/>
      <c r="F139" s="273"/>
      <c r="G139" s="273"/>
      <c r="H139" s="273"/>
    </row>
    <row r="140" spans="1:8" ht="12.75">
      <c r="A140" s="273"/>
      <c r="B140" s="273"/>
      <c r="C140" s="273"/>
      <c r="D140" s="273"/>
      <c r="E140" s="273"/>
      <c r="F140" s="273"/>
      <c r="G140" s="273"/>
      <c r="H140" s="273"/>
    </row>
    <row r="141" spans="1:8" ht="12.75">
      <c r="A141" s="273"/>
      <c r="B141" s="273"/>
      <c r="C141" s="273"/>
      <c r="D141" s="273"/>
      <c r="E141" s="273"/>
      <c r="F141" s="273"/>
      <c r="G141" s="273"/>
      <c r="H141" s="273"/>
    </row>
    <row r="142" spans="1:8" ht="12.75">
      <c r="A142" s="273"/>
      <c r="B142" s="273"/>
      <c r="C142" s="273"/>
      <c r="D142" s="273"/>
      <c r="E142" s="273"/>
      <c r="F142" s="273"/>
      <c r="G142" s="273"/>
      <c r="H142" s="273"/>
    </row>
    <row r="143" spans="1:8" ht="12.75">
      <c r="A143" s="273"/>
      <c r="B143" s="273"/>
      <c r="C143" s="273"/>
      <c r="D143" s="273"/>
      <c r="E143" s="273"/>
      <c r="F143" s="273"/>
      <c r="G143" s="273"/>
      <c r="H143" s="273"/>
    </row>
    <row r="144" spans="1:8" ht="12.75">
      <c r="A144" s="273"/>
      <c r="B144" s="273"/>
      <c r="C144" s="273"/>
      <c r="D144" s="273"/>
      <c r="E144" s="273"/>
      <c r="F144" s="273"/>
      <c r="G144" s="273"/>
      <c r="H144" s="273"/>
    </row>
    <row r="145" spans="1:8" ht="12.75">
      <c r="A145" s="273"/>
      <c r="B145" s="273"/>
      <c r="C145" s="273"/>
      <c r="D145" s="273"/>
      <c r="E145" s="273"/>
      <c r="F145" s="273"/>
      <c r="G145" s="273"/>
      <c r="H145" s="273"/>
    </row>
    <row r="146" spans="1:8" ht="12.75">
      <c r="A146" s="273"/>
      <c r="B146" s="273"/>
      <c r="C146" s="273"/>
      <c r="D146" s="273"/>
      <c r="E146" s="273"/>
      <c r="F146" s="273"/>
      <c r="G146" s="273"/>
      <c r="H146" s="273"/>
    </row>
    <row r="147" spans="1:8" ht="12.75">
      <c r="A147" s="273"/>
      <c r="B147" s="273"/>
      <c r="C147" s="273"/>
      <c r="D147" s="273"/>
      <c r="E147" s="273"/>
      <c r="F147" s="273"/>
      <c r="G147" s="273"/>
      <c r="H147" s="273"/>
    </row>
    <row r="148" spans="1:8" ht="12.75">
      <c r="A148" s="273"/>
      <c r="B148" s="273"/>
      <c r="C148" s="273"/>
      <c r="D148" s="273"/>
      <c r="E148" s="273"/>
      <c r="F148" s="273"/>
      <c r="G148" s="273"/>
      <c r="H148" s="273"/>
    </row>
    <row r="149" spans="1:8" ht="12.75">
      <c r="A149" s="273"/>
      <c r="B149" s="273"/>
      <c r="C149" s="273"/>
      <c r="D149" s="273"/>
      <c r="E149" s="273"/>
      <c r="F149" s="273"/>
      <c r="G149" s="273"/>
      <c r="H149" s="273"/>
    </row>
    <row r="150" spans="1:8" ht="12.75">
      <c r="A150" s="273"/>
      <c r="B150" s="273"/>
      <c r="C150" s="273"/>
      <c r="D150" s="273"/>
      <c r="E150" s="273"/>
      <c r="F150" s="273"/>
      <c r="G150" s="273"/>
      <c r="H150" s="273"/>
    </row>
    <row r="151" spans="1:8" ht="12.75">
      <c r="A151" s="273"/>
      <c r="B151" s="273"/>
      <c r="C151" s="273"/>
      <c r="D151" s="273"/>
      <c r="E151" s="273"/>
      <c r="F151" s="273"/>
      <c r="G151" s="273"/>
      <c r="H151" s="273"/>
    </row>
    <row r="152" spans="1:8" ht="12.75">
      <c r="A152" s="273"/>
      <c r="B152" s="273"/>
      <c r="C152" s="273"/>
      <c r="D152" s="273"/>
      <c r="E152" s="273"/>
      <c r="F152" s="273"/>
      <c r="G152" s="273"/>
      <c r="H152" s="273"/>
    </row>
    <row r="153" spans="1:8" ht="12.75">
      <c r="A153" s="273"/>
      <c r="B153" s="273"/>
      <c r="C153" s="273"/>
      <c r="D153" s="273"/>
      <c r="E153" s="273"/>
      <c r="F153" s="273"/>
      <c r="G153" s="273"/>
      <c r="H153" s="273"/>
    </row>
    <row r="154" spans="1:8" ht="12.75">
      <c r="A154" s="273"/>
      <c r="B154" s="273"/>
      <c r="C154" s="273"/>
      <c r="D154" s="273"/>
      <c r="E154" s="273"/>
      <c r="F154" s="273"/>
      <c r="G154" s="273"/>
      <c r="H154" s="273"/>
    </row>
    <row r="155" spans="1:8" ht="12.75">
      <c r="A155" s="273"/>
      <c r="B155" s="273"/>
      <c r="C155" s="273"/>
      <c r="D155" s="273"/>
      <c r="E155" s="273"/>
      <c r="F155" s="273"/>
      <c r="G155" s="273"/>
      <c r="H155" s="273"/>
    </row>
    <row r="156" spans="1:8" ht="12.75">
      <c r="A156" s="273"/>
      <c r="B156" s="273"/>
      <c r="C156" s="273"/>
      <c r="D156" s="273"/>
      <c r="E156" s="273"/>
      <c r="F156" s="273"/>
      <c r="G156" s="273"/>
      <c r="H156" s="273"/>
    </row>
    <row r="157" spans="1:8" ht="12.75">
      <c r="A157" s="273"/>
      <c r="B157" s="273"/>
      <c r="C157" s="273"/>
      <c r="D157" s="273"/>
      <c r="E157" s="273"/>
      <c r="F157" s="273"/>
      <c r="G157" s="273"/>
      <c r="H157" s="273"/>
    </row>
    <row r="158" spans="1:8" ht="12.75">
      <c r="A158" s="273"/>
      <c r="B158" s="273"/>
      <c r="C158" s="273"/>
      <c r="D158" s="273"/>
      <c r="E158" s="273"/>
      <c r="F158" s="273"/>
      <c r="G158" s="273"/>
      <c r="H158" s="273"/>
    </row>
    <row r="159" spans="1:8" ht="12.75">
      <c r="A159" s="273"/>
      <c r="B159" s="273"/>
      <c r="C159" s="273"/>
      <c r="D159" s="273"/>
      <c r="E159" s="273"/>
      <c r="F159" s="273"/>
      <c r="G159" s="273"/>
      <c r="H159" s="273"/>
    </row>
    <row r="160" spans="1:8" ht="12.75">
      <c r="A160" s="273"/>
      <c r="B160" s="273"/>
      <c r="C160" s="273"/>
      <c r="D160" s="273"/>
      <c r="E160" s="273"/>
      <c r="F160" s="273"/>
      <c r="G160" s="273"/>
      <c r="H160" s="273"/>
    </row>
    <row r="161" spans="1:8" ht="12.75">
      <c r="A161" s="273"/>
      <c r="B161" s="273"/>
      <c r="C161" s="273"/>
      <c r="D161" s="273"/>
      <c r="E161" s="273"/>
      <c r="F161" s="273"/>
      <c r="G161" s="273"/>
      <c r="H161" s="273"/>
    </row>
    <row r="162" spans="1:8" ht="12.75">
      <c r="A162" s="273"/>
      <c r="B162" s="273"/>
      <c r="C162" s="273"/>
      <c r="D162" s="273"/>
      <c r="E162" s="273"/>
      <c r="F162" s="273"/>
      <c r="G162" s="273"/>
      <c r="H162" s="273"/>
    </row>
    <row r="163" spans="1:8" ht="12.75">
      <c r="A163" s="273"/>
      <c r="B163" s="273"/>
      <c r="C163" s="273"/>
      <c r="D163" s="273"/>
      <c r="E163" s="273"/>
      <c r="F163" s="273"/>
      <c r="G163" s="273"/>
      <c r="H163" s="273"/>
    </row>
    <row r="164" spans="1:8" ht="12.75">
      <c r="A164" s="273"/>
      <c r="B164" s="273"/>
      <c r="C164" s="273"/>
      <c r="D164" s="273"/>
      <c r="E164" s="273"/>
      <c r="F164" s="273"/>
      <c r="G164" s="273"/>
      <c r="H164" s="273"/>
    </row>
    <row r="165" spans="1:8" ht="12.75">
      <c r="A165" s="273"/>
      <c r="B165" s="273"/>
      <c r="C165" s="273"/>
      <c r="D165" s="273"/>
      <c r="E165" s="273"/>
      <c r="F165" s="273"/>
      <c r="G165" s="273"/>
      <c r="H165" s="273"/>
    </row>
    <row r="166" spans="1:8" ht="12.75">
      <c r="A166" s="273"/>
      <c r="B166" s="273"/>
      <c r="C166" s="273"/>
      <c r="D166" s="273"/>
      <c r="E166" s="273"/>
      <c r="F166" s="273"/>
      <c r="G166" s="273"/>
      <c r="H166" s="273"/>
    </row>
    <row r="167" spans="1:8" ht="12.75">
      <c r="A167" s="273"/>
      <c r="B167" s="273"/>
      <c r="C167" s="273"/>
      <c r="D167" s="273"/>
      <c r="E167" s="273"/>
      <c r="F167" s="273"/>
      <c r="G167" s="273"/>
      <c r="H167" s="273"/>
    </row>
    <row r="168" spans="1:8" ht="12.75">
      <c r="A168" s="273"/>
      <c r="B168" s="273"/>
      <c r="C168" s="273"/>
      <c r="D168" s="273"/>
      <c r="E168" s="273"/>
      <c r="F168" s="273"/>
      <c r="G168" s="273"/>
      <c r="H168" s="273"/>
    </row>
    <row r="169" spans="1:8" ht="12.75">
      <c r="A169" s="273"/>
      <c r="B169" s="273"/>
      <c r="C169" s="273"/>
      <c r="D169" s="273"/>
      <c r="E169" s="273"/>
      <c r="F169" s="273"/>
      <c r="G169" s="273"/>
      <c r="H169" s="273"/>
    </row>
    <row r="170" spans="1:8" ht="12.75">
      <c r="A170" s="273"/>
      <c r="B170" s="273"/>
      <c r="C170" s="273"/>
      <c r="D170" s="273"/>
      <c r="E170" s="273"/>
      <c r="F170" s="273"/>
      <c r="G170" s="273"/>
      <c r="H170" s="273"/>
    </row>
    <row r="171" spans="1:8" ht="12.75">
      <c r="A171" s="273"/>
      <c r="B171" s="273"/>
      <c r="C171" s="273"/>
      <c r="D171" s="273"/>
      <c r="E171" s="273"/>
      <c r="F171" s="273"/>
      <c r="G171" s="273"/>
      <c r="H171" s="273"/>
    </row>
    <row r="172" spans="1:8" ht="12.75">
      <c r="A172" s="273"/>
      <c r="B172" s="273"/>
      <c r="C172" s="273"/>
      <c r="D172" s="273"/>
      <c r="E172" s="273"/>
      <c r="F172" s="273"/>
      <c r="G172" s="273"/>
      <c r="H172" s="273"/>
    </row>
    <row r="173" spans="1:8" ht="12.75">
      <c r="A173" s="273"/>
      <c r="B173" s="273"/>
      <c r="C173" s="273"/>
      <c r="D173" s="273"/>
      <c r="E173" s="273"/>
      <c r="F173" s="273"/>
      <c r="G173" s="273"/>
      <c r="H173" s="273"/>
    </row>
    <row r="174" spans="1:8" ht="12.75">
      <c r="A174" s="273"/>
      <c r="B174" s="273"/>
      <c r="C174" s="273"/>
      <c r="D174" s="273"/>
      <c r="E174" s="273"/>
      <c r="F174" s="273"/>
      <c r="G174" s="273"/>
      <c r="H174" s="273"/>
    </row>
    <row r="175" spans="1:8" ht="12.75">
      <c r="A175" s="273"/>
      <c r="B175" s="273"/>
      <c r="C175" s="273"/>
      <c r="D175" s="273"/>
      <c r="E175" s="273"/>
      <c r="F175" s="273"/>
      <c r="G175" s="273"/>
      <c r="H175" s="273"/>
    </row>
    <row r="176" spans="1:8" ht="12.75">
      <c r="A176" s="273"/>
      <c r="B176" s="273"/>
      <c r="C176" s="273"/>
      <c r="D176" s="273"/>
      <c r="E176" s="273"/>
      <c r="F176" s="273"/>
      <c r="G176" s="273"/>
      <c r="H176" s="273"/>
    </row>
    <row r="177" spans="1:8" ht="12.75">
      <c r="A177" s="273"/>
      <c r="B177" s="273"/>
      <c r="C177" s="273"/>
      <c r="D177" s="273"/>
      <c r="E177" s="273"/>
      <c r="F177" s="273"/>
      <c r="G177" s="273"/>
      <c r="H177" s="273"/>
    </row>
    <row r="178" spans="1:8" ht="12.75">
      <c r="A178" s="273"/>
      <c r="B178" s="273"/>
      <c r="C178" s="273"/>
      <c r="D178" s="273"/>
      <c r="E178" s="273"/>
      <c r="F178" s="273"/>
      <c r="G178" s="273"/>
      <c r="H178" s="273"/>
    </row>
    <row r="179" spans="1:8" ht="12.75">
      <c r="A179" s="273"/>
      <c r="B179" s="273"/>
      <c r="C179" s="273"/>
      <c r="D179" s="273"/>
      <c r="E179" s="273"/>
      <c r="F179" s="273"/>
      <c r="G179" s="273"/>
      <c r="H179" s="273"/>
    </row>
    <row r="180" spans="1:8" ht="12.75">
      <c r="A180" s="273"/>
      <c r="B180" s="273"/>
      <c r="C180" s="273"/>
      <c r="D180" s="273"/>
      <c r="E180" s="273"/>
      <c r="F180" s="273"/>
      <c r="G180" s="273"/>
      <c r="H180" s="273"/>
    </row>
    <row r="181" spans="1:8" ht="12.75">
      <c r="A181" s="273"/>
      <c r="B181" s="273"/>
      <c r="C181" s="273"/>
      <c r="D181" s="273"/>
      <c r="E181" s="273"/>
      <c r="F181" s="273"/>
      <c r="G181" s="273"/>
      <c r="H181" s="273"/>
    </row>
    <row r="182" spans="1:8" ht="12.75">
      <c r="A182" s="273"/>
      <c r="B182" s="273"/>
      <c r="C182" s="273"/>
      <c r="D182" s="273"/>
      <c r="E182" s="273"/>
      <c r="F182" s="273"/>
      <c r="G182" s="273"/>
      <c r="H182" s="273"/>
    </row>
    <row r="183" spans="1:8" ht="12.75">
      <c r="A183" s="273"/>
      <c r="B183" s="273"/>
      <c r="C183" s="273"/>
      <c r="D183" s="273"/>
      <c r="E183" s="273"/>
      <c r="F183" s="273"/>
      <c r="G183" s="273"/>
      <c r="H183" s="273"/>
    </row>
    <row r="184" spans="1:8" ht="12.75">
      <c r="A184" s="273"/>
      <c r="B184" s="273"/>
      <c r="C184" s="273"/>
      <c r="D184" s="273"/>
      <c r="E184" s="273"/>
      <c r="F184" s="273"/>
      <c r="G184" s="273"/>
      <c r="H184" s="273"/>
    </row>
    <row r="185" spans="1:8" ht="12.75">
      <c r="A185" s="273"/>
      <c r="B185" s="273"/>
      <c r="C185" s="273"/>
      <c r="D185" s="273"/>
      <c r="E185" s="273"/>
      <c r="F185" s="273"/>
      <c r="G185" s="273"/>
      <c r="H185" s="273"/>
    </row>
    <row r="186" spans="1:8" ht="12.75">
      <c r="A186" s="273"/>
      <c r="B186" s="273"/>
      <c r="C186" s="273"/>
      <c r="D186" s="273"/>
      <c r="E186" s="273"/>
      <c r="F186" s="273"/>
      <c r="G186" s="273"/>
      <c r="H186" s="273"/>
    </row>
    <row r="187" spans="1:8" ht="12.75">
      <c r="A187" s="273"/>
      <c r="B187" s="273"/>
      <c r="C187" s="273"/>
      <c r="D187" s="273"/>
      <c r="E187" s="273"/>
      <c r="F187" s="273"/>
      <c r="G187" s="273"/>
      <c r="H187" s="273"/>
    </row>
    <row r="188" spans="1:8" ht="12.75">
      <c r="A188" s="273"/>
      <c r="B188" s="273"/>
      <c r="C188" s="273"/>
      <c r="D188" s="273"/>
      <c r="E188" s="273"/>
      <c r="F188" s="273"/>
      <c r="G188" s="273"/>
      <c r="H188" s="273"/>
    </row>
    <row r="189" spans="1:8" ht="12.75">
      <c r="A189" s="273"/>
      <c r="B189" s="273"/>
      <c r="C189" s="273"/>
      <c r="D189" s="273"/>
      <c r="E189" s="273"/>
      <c r="F189" s="273"/>
      <c r="G189" s="273"/>
      <c r="H189" s="273"/>
    </row>
    <row r="190" spans="1:8" ht="12.75">
      <c r="A190" s="273"/>
      <c r="B190" s="273"/>
      <c r="C190" s="273"/>
      <c r="D190" s="273"/>
      <c r="E190" s="273"/>
      <c r="F190" s="273"/>
      <c r="G190" s="273"/>
      <c r="H190" s="273"/>
    </row>
    <row r="191" spans="1:8" ht="12.75">
      <c r="A191" s="273"/>
      <c r="B191" s="273"/>
      <c r="C191" s="273"/>
      <c r="D191" s="273"/>
      <c r="E191" s="273"/>
      <c r="F191" s="273"/>
      <c r="G191" s="273"/>
      <c r="H191" s="273"/>
    </row>
    <row r="192" spans="1:8" ht="12.75">
      <c r="A192" s="273"/>
      <c r="B192" s="273"/>
      <c r="C192" s="273"/>
      <c r="D192" s="273"/>
      <c r="E192" s="273"/>
      <c r="F192" s="273"/>
      <c r="G192" s="273"/>
      <c r="H192" s="273"/>
    </row>
    <row r="193" spans="1:8" ht="12.75">
      <c r="A193" s="273"/>
      <c r="B193" s="273"/>
      <c r="C193" s="273"/>
      <c r="D193" s="273"/>
      <c r="E193" s="273"/>
      <c r="F193" s="273"/>
      <c r="G193" s="273"/>
      <c r="H193" s="273"/>
    </row>
    <row r="194" spans="1:8" ht="12.75">
      <c r="A194" s="273"/>
      <c r="B194" s="273"/>
      <c r="C194" s="273"/>
      <c r="D194" s="273"/>
      <c r="E194" s="273"/>
      <c r="F194" s="273"/>
      <c r="G194" s="273"/>
      <c r="H194" s="273"/>
    </row>
    <row r="195" spans="1:8" ht="12.75">
      <c r="A195" s="273"/>
      <c r="B195" s="273"/>
      <c r="C195" s="273"/>
      <c r="D195" s="273"/>
      <c r="E195" s="273"/>
      <c r="F195" s="273"/>
      <c r="G195" s="273"/>
      <c r="H195" s="273"/>
    </row>
    <row r="196" spans="1:8" ht="12.75">
      <c r="A196" s="273"/>
      <c r="B196" s="273"/>
      <c r="C196" s="273"/>
      <c r="D196" s="273"/>
      <c r="E196" s="273"/>
      <c r="F196" s="273"/>
      <c r="G196" s="273"/>
      <c r="H196" s="273"/>
    </row>
    <row r="197" spans="1:8" ht="12.75">
      <c r="A197" s="273"/>
      <c r="B197" s="273"/>
      <c r="C197" s="273"/>
      <c r="D197" s="273"/>
      <c r="E197" s="273"/>
      <c r="F197" s="273"/>
      <c r="G197" s="273"/>
      <c r="H197" s="273"/>
    </row>
    <row r="198" spans="1:8" ht="12.75">
      <c r="A198" s="273"/>
      <c r="B198" s="273"/>
      <c r="C198" s="273"/>
      <c r="D198" s="273"/>
      <c r="E198" s="273"/>
      <c r="F198" s="273"/>
      <c r="G198" s="273"/>
      <c r="H198" s="273"/>
    </row>
    <row r="199" spans="1:8" ht="12.75">
      <c r="A199" s="273"/>
      <c r="B199" s="273"/>
      <c r="C199" s="273"/>
      <c r="D199" s="273"/>
      <c r="E199" s="273"/>
      <c r="F199" s="273"/>
      <c r="G199" s="273"/>
      <c r="H199" s="273"/>
    </row>
    <row r="200" spans="1:8" ht="12.75">
      <c r="A200" s="273"/>
      <c r="B200" s="273"/>
      <c r="C200" s="273"/>
      <c r="D200" s="273"/>
      <c r="E200" s="273"/>
      <c r="F200" s="273"/>
      <c r="G200" s="273"/>
      <c r="H200" s="273"/>
    </row>
    <row r="201" spans="1:8" ht="12.75">
      <c r="A201" s="273"/>
      <c r="B201" s="273"/>
      <c r="C201" s="273"/>
      <c r="D201" s="273"/>
      <c r="E201" s="273"/>
      <c r="F201" s="273"/>
      <c r="G201" s="273"/>
      <c r="H201" s="273"/>
    </row>
    <row r="202" spans="1:8" ht="12.75">
      <c r="A202" s="273"/>
      <c r="B202" s="273"/>
      <c r="C202" s="273"/>
      <c r="D202" s="273"/>
      <c r="E202" s="273"/>
      <c r="F202" s="273"/>
      <c r="G202" s="273"/>
      <c r="H202" s="273"/>
    </row>
    <row r="203" spans="1:8" ht="12.75">
      <c r="A203" s="273"/>
      <c r="B203" s="273"/>
      <c r="C203" s="273"/>
      <c r="D203" s="273"/>
      <c r="E203" s="273"/>
      <c r="F203" s="273"/>
      <c r="G203" s="273"/>
      <c r="H203" s="273"/>
    </row>
    <row r="204" spans="1:8" ht="12.75">
      <c r="A204" s="273"/>
      <c r="B204" s="273"/>
      <c r="C204" s="273"/>
      <c r="D204" s="273"/>
      <c r="E204" s="273"/>
      <c r="F204" s="273"/>
      <c r="G204" s="273"/>
      <c r="H204" s="273"/>
    </row>
    <row r="205" spans="1:8" ht="12.75">
      <c r="A205" s="273"/>
      <c r="B205" s="273"/>
      <c r="C205" s="273"/>
      <c r="D205" s="273"/>
      <c r="E205" s="273"/>
      <c r="F205" s="273"/>
      <c r="G205" s="273"/>
      <c r="H205" s="273"/>
    </row>
    <row r="206" spans="1:8" ht="12.75">
      <c r="A206" s="273"/>
      <c r="B206" s="273"/>
      <c r="C206" s="273"/>
      <c r="D206" s="273"/>
      <c r="E206" s="273"/>
      <c r="F206" s="273"/>
      <c r="G206" s="273"/>
      <c r="H206" s="273"/>
    </row>
    <row r="207" spans="1:8" ht="12.75">
      <c r="A207" s="273"/>
      <c r="B207" s="273"/>
      <c r="C207" s="273"/>
      <c r="D207" s="273"/>
      <c r="E207" s="273"/>
      <c r="F207" s="273"/>
      <c r="G207" s="273"/>
      <c r="H207" s="273"/>
    </row>
    <row r="208" spans="1:8" ht="12.75">
      <c r="A208" s="273"/>
      <c r="B208" s="273"/>
      <c r="C208" s="273"/>
      <c r="D208" s="273"/>
      <c r="E208" s="273"/>
      <c r="F208" s="273"/>
      <c r="G208" s="273"/>
      <c r="H208" s="273"/>
    </row>
    <row r="209" spans="1:8" ht="12.75">
      <c r="A209" s="273"/>
      <c r="B209" s="273"/>
      <c r="C209" s="273"/>
      <c r="D209" s="273"/>
      <c r="E209" s="273"/>
      <c r="F209" s="273"/>
      <c r="G209" s="273"/>
      <c r="H209" s="273"/>
    </row>
    <row r="210" spans="1:8" ht="12.75">
      <c r="A210" s="273"/>
      <c r="B210" s="273"/>
      <c r="C210" s="273"/>
      <c r="D210" s="273"/>
      <c r="E210" s="273"/>
      <c r="F210" s="273"/>
      <c r="G210" s="273"/>
      <c r="H210" s="273"/>
    </row>
    <row r="211" spans="1:8" ht="12.75">
      <c r="A211" s="273"/>
      <c r="B211" s="273"/>
      <c r="C211" s="273"/>
      <c r="D211" s="273"/>
      <c r="E211" s="273"/>
      <c r="F211" s="273"/>
      <c r="G211" s="273"/>
      <c r="H211" s="273"/>
    </row>
    <row r="212" spans="1:8" ht="12.75">
      <c r="A212" s="273"/>
      <c r="B212" s="273"/>
      <c r="C212" s="273"/>
      <c r="D212" s="273"/>
      <c r="E212" s="273"/>
      <c r="F212" s="273"/>
      <c r="G212" s="273"/>
      <c r="H212" s="273"/>
    </row>
    <row r="213" spans="1:8" ht="12.75">
      <c r="A213" s="273"/>
      <c r="B213" s="273"/>
      <c r="C213" s="273"/>
      <c r="D213" s="273"/>
      <c r="E213" s="273"/>
      <c r="F213" s="273"/>
      <c r="G213" s="273"/>
      <c r="H213" s="273"/>
    </row>
    <row r="214" spans="1:8" ht="12.75">
      <c r="A214" s="273"/>
      <c r="B214" s="273"/>
      <c r="C214" s="273"/>
      <c r="D214" s="273"/>
      <c r="E214" s="273"/>
      <c r="F214" s="273"/>
      <c r="G214" s="273"/>
      <c r="H214" s="273"/>
    </row>
    <row r="215" spans="1:8" ht="12.75">
      <c r="A215" s="273"/>
      <c r="B215" s="273"/>
      <c r="C215" s="273"/>
      <c r="D215" s="273"/>
      <c r="E215" s="273"/>
      <c r="F215" s="273"/>
      <c r="G215" s="273"/>
      <c r="H215" s="273"/>
    </row>
    <row r="216" spans="1:8" ht="12.75">
      <c r="A216" s="273"/>
      <c r="B216" s="273"/>
      <c r="C216" s="273"/>
      <c r="D216" s="273"/>
      <c r="E216" s="273"/>
      <c r="F216" s="273"/>
      <c r="G216" s="273"/>
      <c r="H216" s="273"/>
    </row>
    <row r="217" spans="1:8" ht="12.75">
      <c r="A217" s="273"/>
      <c r="B217" s="273"/>
      <c r="C217" s="273"/>
      <c r="D217" s="273"/>
      <c r="E217" s="273"/>
      <c r="F217" s="273"/>
      <c r="G217" s="273"/>
      <c r="H217" s="273"/>
    </row>
    <row r="218" spans="1:8" ht="12.75">
      <c r="A218" s="273"/>
      <c r="B218" s="273"/>
      <c r="C218" s="273"/>
      <c r="D218" s="273"/>
      <c r="E218" s="273"/>
      <c r="F218" s="273"/>
      <c r="G218" s="273"/>
      <c r="H218" s="273"/>
    </row>
    <row r="219" spans="1:8" ht="12.75">
      <c r="A219" s="273"/>
      <c r="B219" s="273"/>
      <c r="C219" s="273"/>
      <c r="D219" s="273"/>
      <c r="E219" s="273"/>
      <c r="F219" s="273"/>
      <c r="G219" s="273"/>
      <c r="H219" s="273"/>
    </row>
    <row r="220" spans="1:8" ht="12.75">
      <c r="A220" s="273"/>
      <c r="B220" s="273"/>
      <c r="C220" s="273"/>
      <c r="D220" s="273"/>
      <c r="E220" s="273"/>
      <c r="F220" s="273"/>
      <c r="G220" s="273"/>
      <c r="H220" s="273"/>
    </row>
    <row r="221" spans="1:8" ht="12.75">
      <c r="A221" s="273"/>
      <c r="B221" s="273"/>
      <c r="C221" s="273"/>
      <c r="D221" s="273"/>
      <c r="E221" s="273"/>
      <c r="F221" s="273"/>
      <c r="G221" s="273"/>
      <c r="H221" s="273"/>
    </row>
    <row r="222" spans="1:8" ht="12.75">
      <c r="A222" s="273"/>
      <c r="B222" s="273"/>
      <c r="C222" s="273"/>
      <c r="D222" s="273"/>
      <c r="E222" s="273"/>
      <c r="F222" s="273"/>
      <c r="G222" s="273"/>
      <c r="H222" s="273"/>
    </row>
    <row r="223" spans="1:8" ht="12.75">
      <c r="A223" s="273"/>
      <c r="B223" s="273"/>
      <c r="C223" s="273"/>
      <c r="D223" s="273"/>
      <c r="E223" s="273"/>
      <c r="F223" s="273"/>
      <c r="G223" s="273"/>
      <c r="H223" s="273"/>
    </row>
    <row r="224" spans="1:8" ht="12.75">
      <c r="A224" s="273"/>
      <c r="B224" s="273"/>
      <c r="C224" s="273"/>
      <c r="D224" s="273"/>
      <c r="E224" s="273"/>
      <c r="F224" s="273"/>
      <c r="G224" s="273"/>
      <c r="H224" s="273"/>
    </row>
    <row r="225" spans="1:8" ht="12.75">
      <c r="A225" s="273"/>
      <c r="B225" s="273"/>
      <c r="C225" s="273"/>
      <c r="D225" s="273"/>
      <c r="E225" s="273"/>
      <c r="F225" s="273"/>
      <c r="G225" s="273"/>
      <c r="H225" s="273"/>
    </row>
    <row r="226" spans="1:8" ht="12.75">
      <c r="A226" s="273"/>
      <c r="B226" s="273"/>
      <c r="C226" s="273"/>
      <c r="D226" s="273"/>
      <c r="E226" s="273"/>
      <c r="F226" s="273"/>
      <c r="G226" s="273"/>
      <c r="H226" s="273"/>
    </row>
    <row r="227" spans="1:8" ht="12.75">
      <c r="A227" s="273"/>
      <c r="B227" s="273"/>
      <c r="C227" s="273"/>
      <c r="D227" s="273"/>
      <c r="E227" s="273"/>
      <c r="F227" s="273"/>
      <c r="G227" s="273"/>
      <c r="H227" s="273"/>
    </row>
    <row r="228" spans="1:8" ht="12.75">
      <c r="A228" s="273"/>
      <c r="B228" s="273"/>
      <c r="C228" s="273"/>
      <c r="D228" s="273"/>
      <c r="E228" s="273"/>
      <c r="F228" s="273"/>
      <c r="G228" s="273"/>
      <c r="H228" s="273"/>
    </row>
    <row r="229" spans="1:8" ht="12.75">
      <c r="A229" s="273"/>
      <c r="B229" s="273"/>
      <c r="C229" s="273"/>
      <c r="D229" s="273"/>
      <c r="E229" s="273"/>
      <c r="F229" s="273"/>
      <c r="G229" s="273"/>
      <c r="H229" s="273"/>
    </row>
    <row r="230" spans="1:8" ht="12.75">
      <c r="A230" s="273"/>
      <c r="B230" s="273"/>
      <c r="C230" s="273"/>
      <c r="D230" s="273"/>
      <c r="E230" s="273"/>
      <c r="F230" s="273"/>
      <c r="G230" s="273"/>
      <c r="H230" s="273"/>
    </row>
    <row r="231" spans="1:8" ht="12.75">
      <c r="A231" s="273"/>
      <c r="B231" s="273"/>
      <c r="C231" s="273"/>
      <c r="D231" s="273"/>
      <c r="E231" s="273"/>
      <c r="F231" s="273"/>
      <c r="G231" s="273"/>
      <c r="H231" s="273"/>
    </row>
    <row r="232" spans="1:8" ht="12.75">
      <c r="A232" s="273"/>
      <c r="B232" s="273"/>
      <c r="C232" s="273"/>
      <c r="D232" s="273"/>
      <c r="E232" s="273"/>
      <c r="F232" s="273"/>
      <c r="G232" s="273"/>
      <c r="H232" s="273"/>
    </row>
    <row r="233" spans="1:8" ht="12.75">
      <c r="A233" s="273"/>
      <c r="B233" s="273"/>
      <c r="C233" s="273"/>
      <c r="D233" s="273"/>
      <c r="E233" s="273"/>
      <c r="F233" s="273"/>
      <c r="G233" s="273"/>
      <c r="H233" s="273"/>
    </row>
    <row r="234" spans="1:8" ht="12.75">
      <c r="A234" s="273"/>
      <c r="B234" s="273"/>
      <c r="C234" s="273"/>
      <c r="D234" s="273"/>
      <c r="E234" s="273"/>
      <c r="F234" s="273"/>
      <c r="G234" s="273"/>
      <c r="H234" s="273"/>
    </row>
    <row r="235" spans="1:8" ht="12.75">
      <c r="A235" s="273"/>
      <c r="B235" s="273"/>
      <c r="C235" s="273"/>
      <c r="D235" s="273"/>
      <c r="E235" s="273"/>
      <c r="F235" s="273"/>
      <c r="G235" s="273"/>
      <c r="H235" s="273"/>
    </row>
    <row r="236" spans="1:8" ht="12.75">
      <c r="A236" s="273"/>
      <c r="B236" s="273"/>
      <c r="C236" s="273"/>
      <c r="D236" s="273"/>
      <c r="E236" s="273"/>
      <c r="F236" s="273"/>
      <c r="G236" s="273"/>
      <c r="H236" s="273"/>
    </row>
    <row r="237" spans="1:8" ht="12.75">
      <c r="A237" s="273"/>
      <c r="B237" s="273"/>
      <c r="C237" s="273"/>
      <c r="D237" s="273"/>
      <c r="E237" s="273"/>
      <c r="F237" s="273"/>
      <c r="G237" s="273"/>
      <c r="H237" s="273"/>
    </row>
    <row r="238" spans="1:8" ht="12.75">
      <c r="A238" s="273"/>
      <c r="B238" s="273"/>
      <c r="C238" s="273"/>
      <c r="D238" s="273"/>
      <c r="E238" s="273"/>
      <c r="F238" s="273"/>
      <c r="G238" s="273"/>
      <c r="H238" s="273"/>
    </row>
    <row r="239" spans="1:8" ht="12.75">
      <c r="A239" s="273"/>
      <c r="B239" s="273"/>
      <c r="C239" s="273"/>
      <c r="D239" s="273"/>
      <c r="E239" s="273"/>
      <c r="F239" s="273"/>
      <c r="G239" s="273"/>
      <c r="H239" s="273"/>
    </row>
    <row r="240" spans="1:8" ht="12.75">
      <c r="A240" s="273"/>
      <c r="B240" s="273"/>
      <c r="C240" s="273"/>
      <c r="D240" s="273"/>
      <c r="E240" s="273"/>
      <c r="F240" s="273"/>
      <c r="G240" s="273"/>
      <c r="H240" s="273"/>
    </row>
    <row r="241" spans="1:8" ht="12.75">
      <c r="A241" s="273"/>
      <c r="B241" s="273"/>
      <c r="C241" s="273"/>
      <c r="D241" s="273"/>
      <c r="E241" s="273"/>
      <c r="F241" s="273"/>
      <c r="G241" s="273"/>
      <c r="H241" s="273"/>
    </row>
    <row r="242" spans="1:8" ht="12.75">
      <c r="A242" s="273"/>
      <c r="B242" s="273"/>
      <c r="C242" s="273"/>
      <c r="D242" s="273"/>
      <c r="E242" s="273"/>
      <c r="F242" s="273"/>
      <c r="G242" s="273"/>
      <c r="H242" s="273"/>
    </row>
    <row r="243" spans="1:8" ht="12.75">
      <c r="A243" s="273"/>
      <c r="B243" s="273"/>
      <c r="C243" s="273"/>
      <c r="D243" s="273"/>
      <c r="E243" s="273"/>
      <c r="F243" s="273"/>
      <c r="G243" s="273"/>
      <c r="H243" s="273"/>
    </row>
    <row r="244" spans="1:8" ht="12.75">
      <c r="A244" s="273"/>
      <c r="B244" s="273"/>
      <c r="C244" s="273"/>
      <c r="D244" s="273"/>
      <c r="E244" s="273"/>
      <c r="F244" s="273"/>
      <c r="G244" s="273"/>
      <c r="H244" s="273"/>
    </row>
    <row r="245" spans="1:8" ht="12.75">
      <c r="A245" s="273"/>
      <c r="B245" s="273"/>
      <c r="C245" s="273"/>
      <c r="D245" s="273"/>
      <c r="E245" s="273"/>
      <c r="F245" s="273"/>
      <c r="G245" s="273"/>
      <c r="H245" s="273"/>
    </row>
    <row r="246" spans="1:8" ht="12.75">
      <c r="A246" s="273"/>
      <c r="B246" s="273"/>
      <c r="C246" s="273"/>
      <c r="D246" s="273"/>
      <c r="E246" s="273"/>
      <c r="F246" s="273"/>
      <c r="G246" s="273"/>
      <c r="H246" s="273"/>
    </row>
    <row r="247" spans="1:8" ht="12.75">
      <c r="A247" s="273"/>
      <c r="B247" s="273"/>
      <c r="C247" s="273"/>
      <c r="D247" s="273"/>
      <c r="E247" s="273"/>
      <c r="F247" s="273"/>
      <c r="G247" s="273"/>
      <c r="H247" s="273"/>
    </row>
    <row r="248" spans="1:8" ht="12.75">
      <c r="A248" s="273"/>
      <c r="B248" s="273"/>
      <c r="C248" s="273"/>
      <c r="D248" s="273"/>
      <c r="E248" s="273"/>
      <c r="F248" s="273"/>
      <c r="G248" s="273"/>
      <c r="H248" s="273"/>
    </row>
    <row r="249" spans="1:8" ht="12.75">
      <c r="A249" s="273"/>
      <c r="B249" s="273"/>
      <c r="C249" s="273"/>
      <c r="D249" s="273"/>
      <c r="E249" s="273"/>
      <c r="F249" s="273"/>
      <c r="G249" s="273"/>
      <c r="H249" s="273"/>
    </row>
    <row r="250" spans="1:8" ht="12.75">
      <c r="A250" s="273"/>
      <c r="B250" s="273"/>
      <c r="C250" s="273"/>
      <c r="D250" s="273"/>
      <c r="E250" s="273"/>
      <c r="F250" s="273"/>
      <c r="G250" s="273"/>
      <c r="H250" s="273"/>
    </row>
    <row r="251" spans="1:8" ht="12.75">
      <c r="A251" s="273"/>
      <c r="B251" s="273"/>
      <c r="C251" s="273"/>
      <c r="D251" s="273"/>
      <c r="E251" s="273"/>
      <c r="F251" s="273"/>
      <c r="G251" s="273"/>
      <c r="H251" s="273"/>
    </row>
    <row r="252" spans="1:8" ht="12.75">
      <c r="A252" s="273"/>
      <c r="B252" s="273"/>
      <c r="C252" s="273"/>
      <c r="D252" s="273"/>
      <c r="E252" s="273"/>
      <c r="F252" s="273"/>
      <c r="G252" s="273"/>
      <c r="H252" s="273"/>
    </row>
    <row r="253" spans="1:8" ht="12.75">
      <c r="A253" s="273"/>
      <c r="B253" s="273"/>
      <c r="C253" s="273"/>
      <c r="D253" s="273"/>
      <c r="E253" s="273"/>
      <c r="F253" s="273"/>
      <c r="G253" s="273"/>
      <c r="H253" s="273"/>
    </row>
    <row r="254" spans="1:8" ht="12.75">
      <c r="A254" s="273"/>
      <c r="B254" s="273"/>
      <c r="C254" s="273"/>
      <c r="D254" s="273"/>
      <c r="E254" s="273"/>
      <c r="F254" s="273"/>
      <c r="G254" s="273"/>
      <c r="H254" s="273"/>
    </row>
    <row r="255" spans="1:8" ht="12.75">
      <c r="A255" s="273"/>
      <c r="B255" s="273"/>
      <c r="C255" s="273"/>
      <c r="D255" s="273"/>
      <c r="E255" s="273"/>
      <c r="F255" s="273"/>
      <c r="G255" s="273"/>
      <c r="H255" s="273"/>
    </row>
    <row r="256" spans="1:8" ht="12.75">
      <c r="A256" s="273"/>
      <c r="B256" s="273"/>
      <c r="C256" s="273"/>
      <c r="D256" s="273"/>
      <c r="E256" s="273"/>
      <c r="F256" s="273"/>
      <c r="G256" s="273"/>
      <c r="H256" s="273"/>
    </row>
    <row r="257" spans="1:8" ht="12.75">
      <c r="A257" s="273"/>
      <c r="B257" s="273"/>
      <c r="C257" s="273"/>
      <c r="D257" s="273"/>
      <c r="E257" s="273"/>
      <c r="F257" s="273"/>
      <c r="G257" s="273"/>
      <c r="H257" s="273"/>
    </row>
    <row r="258" spans="1:8" ht="12.75">
      <c r="A258" s="273"/>
      <c r="B258" s="273"/>
      <c r="C258" s="273"/>
      <c r="D258" s="273"/>
      <c r="E258" s="273"/>
      <c r="F258" s="273"/>
      <c r="G258" s="273"/>
      <c r="H258" s="273"/>
    </row>
    <row r="259" spans="1:8" ht="12.75">
      <c r="A259" s="273"/>
      <c r="B259" s="273"/>
      <c r="C259" s="273"/>
      <c r="D259" s="273"/>
      <c r="E259" s="273"/>
      <c r="F259" s="273"/>
      <c r="G259" s="273"/>
      <c r="H259" s="273"/>
    </row>
    <row r="260" spans="1:8" ht="12.75">
      <c r="A260" s="273"/>
      <c r="B260" s="273"/>
      <c r="C260" s="273"/>
      <c r="D260" s="273"/>
      <c r="E260" s="273"/>
      <c r="F260" s="273"/>
      <c r="G260" s="273"/>
      <c r="H260" s="273"/>
    </row>
    <row r="261" spans="1:8" ht="12.75">
      <c r="A261" s="273"/>
      <c r="B261" s="273"/>
      <c r="C261" s="273"/>
      <c r="D261" s="273"/>
      <c r="E261" s="273"/>
      <c r="F261" s="273"/>
      <c r="G261" s="273"/>
      <c r="H261" s="273"/>
    </row>
    <row r="262" spans="1:8" ht="12.75">
      <c r="A262" s="273"/>
      <c r="B262" s="273"/>
      <c r="C262" s="273"/>
      <c r="D262" s="273"/>
      <c r="E262" s="273"/>
      <c r="F262" s="273"/>
      <c r="G262" s="273"/>
      <c r="H262" s="273"/>
    </row>
    <row r="263" spans="1:8" ht="12.75">
      <c r="A263" s="273"/>
      <c r="B263" s="273"/>
      <c r="C263" s="273"/>
      <c r="D263" s="273"/>
      <c r="E263" s="273"/>
      <c r="F263" s="273"/>
      <c r="G263" s="273"/>
      <c r="H263" s="273"/>
    </row>
    <row r="264" spans="1:8" ht="12.75">
      <c r="A264" s="273"/>
      <c r="B264" s="273"/>
      <c r="C264" s="273"/>
      <c r="D264" s="273"/>
      <c r="E264" s="273"/>
      <c r="F264" s="273"/>
      <c r="G264" s="273"/>
      <c r="H264" s="273"/>
    </row>
    <row r="265" spans="1:8" ht="12.75">
      <c r="A265" s="273"/>
      <c r="B265" s="273"/>
      <c r="C265" s="273"/>
      <c r="D265" s="273"/>
      <c r="E265" s="273"/>
      <c r="F265" s="273"/>
      <c r="G265" s="273"/>
      <c r="H265" s="273"/>
    </row>
    <row r="266" spans="1:8" ht="12.75">
      <c r="A266" s="273"/>
      <c r="B266" s="273"/>
      <c r="C266" s="273"/>
      <c r="D266" s="273"/>
      <c r="E266" s="273"/>
      <c r="F266" s="273"/>
      <c r="G266" s="273"/>
      <c r="H266" s="273"/>
    </row>
    <row r="267" spans="1:8" ht="12.75">
      <c r="A267" s="273"/>
      <c r="B267" s="273"/>
      <c r="C267" s="273"/>
      <c r="D267" s="273"/>
      <c r="E267" s="273"/>
      <c r="F267" s="273"/>
      <c r="G267" s="273"/>
      <c r="H267" s="273"/>
    </row>
    <row r="268" spans="1:8" ht="12.75">
      <c r="A268" s="273"/>
      <c r="B268" s="273"/>
      <c r="C268" s="273"/>
      <c r="D268" s="273"/>
      <c r="E268" s="273"/>
      <c r="F268" s="273"/>
      <c r="G268" s="273"/>
      <c r="H268" s="273"/>
    </row>
    <row r="269" spans="1:8" ht="12.75">
      <c r="A269" s="273"/>
      <c r="B269" s="273"/>
      <c r="C269" s="273"/>
      <c r="D269" s="273"/>
      <c r="E269" s="273"/>
      <c r="F269" s="273"/>
      <c r="G269" s="273"/>
      <c r="H269" s="273"/>
    </row>
    <row r="270" spans="1:8" ht="12.75">
      <c r="A270" s="273"/>
      <c r="B270" s="273"/>
      <c r="C270" s="273"/>
      <c r="D270" s="273"/>
      <c r="E270" s="273"/>
      <c r="F270" s="273"/>
      <c r="G270" s="273"/>
      <c r="H270" s="273"/>
    </row>
    <row r="271" spans="1:8" ht="12.75">
      <c r="A271" s="273"/>
      <c r="B271" s="273"/>
      <c r="C271" s="273"/>
      <c r="D271" s="273"/>
      <c r="E271" s="273"/>
      <c r="F271" s="273"/>
      <c r="G271" s="273"/>
      <c r="H271" s="273"/>
    </row>
    <row r="272" spans="1:8" ht="12.75">
      <c r="A272" s="273"/>
      <c r="B272" s="273"/>
      <c r="C272" s="273"/>
      <c r="D272" s="273"/>
      <c r="E272" s="273"/>
      <c r="F272" s="273"/>
      <c r="G272" s="273"/>
      <c r="H272" s="273"/>
    </row>
    <row r="273" spans="1:8" ht="12.75">
      <c r="A273" s="273"/>
      <c r="B273" s="273"/>
      <c r="C273" s="273"/>
      <c r="D273" s="273"/>
      <c r="E273" s="273"/>
      <c r="F273" s="273"/>
      <c r="G273" s="273"/>
      <c r="H273" s="273"/>
    </row>
    <row r="274" spans="1:8" ht="12.75">
      <c r="A274" s="273"/>
      <c r="B274" s="273"/>
      <c r="C274" s="273"/>
      <c r="D274" s="273"/>
      <c r="E274" s="273"/>
      <c r="F274" s="273"/>
      <c r="G274" s="273"/>
      <c r="H274" s="273"/>
    </row>
    <row r="275" spans="1:8" ht="12.75">
      <c r="A275" s="273"/>
      <c r="B275" s="273"/>
      <c r="C275" s="273"/>
      <c r="D275" s="273"/>
      <c r="E275" s="273"/>
      <c r="F275" s="273"/>
      <c r="G275" s="273"/>
      <c r="H275" s="273"/>
    </row>
    <row r="276" spans="1:8" ht="12.75">
      <c r="A276" s="273"/>
      <c r="B276" s="273"/>
      <c r="C276" s="273"/>
      <c r="D276" s="273"/>
      <c r="E276" s="273"/>
      <c r="F276" s="273"/>
      <c r="G276" s="273"/>
      <c r="H276" s="273"/>
    </row>
    <row r="277" spans="1:8" ht="12.75">
      <c r="A277" s="273"/>
      <c r="B277" s="273"/>
      <c r="C277" s="273"/>
      <c r="D277" s="273"/>
      <c r="E277" s="273"/>
      <c r="F277" s="273"/>
      <c r="G277" s="273"/>
      <c r="H277" s="273"/>
    </row>
    <row r="278" spans="1:8" ht="12.75">
      <c r="A278" s="273"/>
      <c r="B278" s="273"/>
      <c r="C278" s="273"/>
      <c r="D278" s="273"/>
      <c r="E278" s="273"/>
      <c r="F278" s="273"/>
      <c r="G278" s="273"/>
      <c r="H278" s="273"/>
    </row>
    <row r="279" spans="1:8" ht="12.75">
      <c r="A279" s="273"/>
      <c r="B279" s="273"/>
      <c r="C279" s="273"/>
      <c r="D279" s="273"/>
      <c r="E279" s="273"/>
      <c r="F279" s="273"/>
      <c r="G279" s="273"/>
      <c r="H279" s="273"/>
    </row>
    <row r="280" spans="1:8" ht="12.75">
      <c r="A280" s="273"/>
      <c r="B280" s="273"/>
      <c r="C280" s="273"/>
      <c r="D280" s="273"/>
      <c r="E280" s="273"/>
      <c r="F280" s="273"/>
      <c r="G280" s="273"/>
      <c r="H280" s="273"/>
    </row>
    <row r="281" spans="1:8" ht="12.75">
      <c r="A281" s="273"/>
      <c r="B281" s="273"/>
      <c r="C281" s="273"/>
      <c r="D281" s="273"/>
      <c r="E281" s="273"/>
      <c r="F281" s="273"/>
      <c r="G281" s="273"/>
      <c r="H281" s="273"/>
    </row>
    <row r="282" spans="1:8" ht="12.75">
      <c r="A282" s="273"/>
      <c r="B282" s="273"/>
      <c r="C282" s="273"/>
      <c r="D282" s="273"/>
      <c r="E282" s="273"/>
      <c r="F282" s="273"/>
      <c r="G282" s="273"/>
      <c r="H282" s="273"/>
    </row>
    <row r="283" spans="1:8" ht="12.75">
      <c r="A283" s="273"/>
      <c r="B283" s="273"/>
      <c r="C283" s="273"/>
      <c r="D283" s="273"/>
      <c r="E283" s="273"/>
      <c r="F283" s="273"/>
      <c r="G283" s="273"/>
      <c r="H283" s="273"/>
    </row>
    <row r="284" spans="1:8" ht="12.75">
      <c r="A284" s="273"/>
      <c r="B284" s="273"/>
      <c r="C284" s="273"/>
      <c r="D284" s="273"/>
      <c r="E284" s="273"/>
      <c r="F284" s="273"/>
      <c r="G284" s="273"/>
      <c r="H284" s="273"/>
    </row>
    <row r="285" spans="1:8" ht="12.75">
      <c r="A285" s="273"/>
      <c r="B285" s="273"/>
      <c r="C285" s="273"/>
      <c r="D285" s="273"/>
      <c r="E285" s="273"/>
      <c r="F285" s="273"/>
      <c r="G285" s="273"/>
      <c r="H285" s="273"/>
    </row>
    <row r="286" spans="1:8" ht="12.75">
      <c r="A286" s="273"/>
      <c r="B286" s="273"/>
      <c r="C286" s="273"/>
      <c r="D286" s="273"/>
      <c r="E286" s="273"/>
      <c r="F286" s="273"/>
      <c r="G286" s="273"/>
      <c r="H286" s="273"/>
    </row>
    <row r="287" spans="1:8" ht="12.75">
      <c r="A287" s="273"/>
      <c r="B287" s="273"/>
      <c r="C287" s="273"/>
      <c r="D287" s="273"/>
      <c r="E287" s="273"/>
      <c r="F287" s="273"/>
      <c r="G287" s="273"/>
      <c r="H287" s="273"/>
    </row>
    <row r="288" spans="1:8" ht="12.75">
      <c r="A288" s="273"/>
      <c r="B288" s="273"/>
      <c r="C288" s="273"/>
      <c r="D288" s="273"/>
      <c r="E288" s="273"/>
      <c r="F288" s="273"/>
      <c r="G288" s="273"/>
      <c r="H288" s="273"/>
    </row>
    <row r="289" spans="1:8" ht="12.75">
      <c r="A289" s="273"/>
      <c r="B289" s="273"/>
      <c r="C289" s="273"/>
      <c r="D289" s="273"/>
      <c r="E289" s="273"/>
      <c r="F289" s="273"/>
      <c r="G289" s="273"/>
      <c r="H289" s="273"/>
    </row>
    <row r="290" spans="1:8" ht="12.75">
      <c r="A290" s="273"/>
      <c r="B290" s="273"/>
      <c r="C290" s="273"/>
      <c r="D290" s="273"/>
      <c r="E290" s="273"/>
      <c r="F290" s="273"/>
      <c r="G290" s="273"/>
      <c r="H290" s="273"/>
    </row>
    <row r="291" spans="1:8" ht="12.75">
      <c r="A291" s="273"/>
      <c r="B291" s="273"/>
      <c r="C291" s="273"/>
      <c r="D291" s="273"/>
      <c r="E291" s="273"/>
      <c r="F291" s="273"/>
      <c r="G291" s="273"/>
      <c r="H291" s="273"/>
    </row>
    <row r="292" spans="1:8" ht="12.75">
      <c r="A292" s="273"/>
      <c r="B292" s="273"/>
      <c r="C292" s="273"/>
      <c r="D292" s="273"/>
      <c r="E292" s="273"/>
      <c r="F292" s="273"/>
      <c r="G292" s="273"/>
      <c r="H292" s="273"/>
    </row>
    <row r="293" spans="1:8" ht="12.75">
      <c r="A293" s="273"/>
      <c r="B293" s="273"/>
      <c r="C293" s="273"/>
      <c r="D293" s="273"/>
      <c r="E293" s="273"/>
      <c r="F293" s="273"/>
      <c r="G293" s="273"/>
      <c r="H293" s="273"/>
    </row>
    <row r="294" spans="1:8" ht="12.75">
      <c r="A294" s="273"/>
      <c r="B294" s="273"/>
      <c r="C294" s="273"/>
      <c r="D294" s="273"/>
      <c r="E294" s="273"/>
      <c r="F294" s="273"/>
      <c r="G294" s="273"/>
      <c r="H294" s="273"/>
    </row>
    <row r="295" spans="1:8" ht="12.75">
      <c r="A295" s="273"/>
      <c r="B295" s="273"/>
      <c r="C295" s="273"/>
      <c r="D295" s="273"/>
      <c r="E295" s="273"/>
      <c r="F295" s="273"/>
      <c r="G295" s="273"/>
      <c r="H295" s="273"/>
    </row>
    <row r="296" spans="1:8" ht="12.75">
      <c r="A296" s="273"/>
      <c r="B296" s="273"/>
      <c r="C296" s="273"/>
      <c r="D296" s="273"/>
      <c r="E296" s="273"/>
      <c r="F296" s="273"/>
      <c r="G296" s="273"/>
      <c r="H296" s="273"/>
    </row>
    <row r="297" spans="1:8" ht="12.75">
      <c r="A297" s="273"/>
      <c r="B297" s="273"/>
      <c r="C297" s="273"/>
      <c r="D297" s="273"/>
      <c r="E297" s="273"/>
      <c r="F297" s="273"/>
      <c r="G297" s="273"/>
      <c r="H297" s="273"/>
    </row>
    <row r="298" spans="1:8" ht="12.75">
      <c r="A298" s="273"/>
      <c r="B298" s="273"/>
      <c r="C298" s="273"/>
      <c r="D298" s="273"/>
      <c r="E298" s="273"/>
      <c r="F298" s="273"/>
      <c r="G298" s="273"/>
      <c r="H298" s="273"/>
    </row>
    <row r="299" spans="1:8" ht="12.75">
      <c r="A299" s="273"/>
      <c r="B299" s="273"/>
      <c r="C299" s="273"/>
      <c r="D299" s="273"/>
      <c r="E299" s="273"/>
      <c r="F299" s="273"/>
      <c r="G299" s="273"/>
      <c r="H299" s="273"/>
    </row>
    <row r="300" spans="1:8" ht="12.75">
      <c r="A300" s="273"/>
      <c r="B300" s="273"/>
      <c r="C300" s="273"/>
      <c r="D300" s="273"/>
      <c r="E300" s="273"/>
      <c r="F300" s="273"/>
      <c r="G300" s="273"/>
      <c r="H300" s="273"/>
    </row>
    <row r="301" spans="1:8" ht="12.75">
      <c r="A301" s="273"/>
      <c r="B301" s="273"/>
      <c r="C301" s="273"/>
      <c r="D301" s="273"/>
      <c r="E301" s="273"/>
      <c r="F301" s="273"/>
      <c r="G301" s="273"/>
      <c r="H301" s="273"/>
    </row>
    <row r="302" spans="1:8" ht="12.75">
      <c r="A302" s="273"/>
      <c r="B302" s="273"/>
      <c r="C302" s="273"/>
      <c r="D302" s="273"/>
      <c r="E302" s="273"/>
      <c r="F302" s="273"/>
      <c r="G302" s="273"/>
      <c r="H302" s="273"/>
    </row>
    <row r="303" spans="1:8" ht="12.75">
      <c r="A303" s="273"/>
      <c r="B303" s="273"/>
      <c r="C303" s="273"/>
      <c r="D303" s="273"/>
      <c r="E303" s="273"/>
      <c r="F303" s="273"/>
      <c r="G303" s="273"/>
      <c r="H303" s="273"/>
    </row>
    <row r="304" spans="1:8" ht="12.75">
      <c r="A304" s="273"/>
      <c r="B304" s="273"/>
      <c r="C304" s="273"/>
      <c r="D304" s="273"/>
      <c r="E304" s="273"/>
      <c r="F304" s="273"/>
      <c r="G304" s="273"/>
      <c r="H304" s="273"/>
    </row>
    <row r="305" spans="1:8" ht="12.75">
      <c r="A305" s="273"/>
      <c r="B305" s="273"/>
      <c r="C305" s="273"/>
      <c r="D305" s="273"/>
      <c r="E305" s="273"/>
      <c r="F305" s="273"/>
      <c r="G305" s="273"/>
      <c r="H305" s="273"/>
    </row>
    <row r="306" spans="1:8" ht="12.75">
      <c r="A306" s="273"/>
      <c r="B306" s="273"/>
      <c r="C306" s="273"/>
      <c r="D306" s="273"/>
      <c r="E306" s="273"/>
      <c r="F306" s="273"/>
      <c r="G306" s="273"/>
      <c r="H306" s="273"/>
    </row>
    <row r="307" spans="1:8" ht="12.75">
      <c r="A307" s="273"/>
      <c r="B307" s="273"/>
      <c r="C307" s="273"/>
      <c r="D307" s="273"/>
      <c r="E307" s="273"/>
      <c r="F307" s="273"/>
      <c r="G307" s="273"/>
      <c r="H307" s="273"/>
    </row>
    <row r="308" spans="1:8" ht="12.75">
      <c r="A308" s="273"/>
      <c r="B308" s="273"/>
      <c r="C308" s="273"/>
      <c r="D308" s="273"/>
      <c r="E308" s="273"/>
      <c r="F308" s="273"/>
      <c r="G308" s="273"/>
      <c r="H308" s="273"/>
    </row>
    <row r="309" spans="1:8" ht="12.75">
      <c r="A309" s="273"/>
      <c r="B309" s="273"/>
      <c r="C309" s="273"/>
      <c r="D309" s="273"/>
      <c r="E309" s="273"/>
      <c r="F309" s="273"/>
      <c r="G309" s="273"/>
      <c r="H309" s="273"/>
    </row>
    <row r="310" spans="1:8" ht="12.75">
      <c r="A310" s="273"/>
      <c r="B310" s="273"/>
      <c r="C310" s="273"/>
      <c r="D310" s="273"/>
      <c r="E310" s="273"/>
      <c r="F310" s="273"/>
      <c r="G310" s="273"/>
      <c r="H310" s="273"/>
    </row>
    <row r="311" spans="1:8" ht="12.75">
      <c r="A311" s="273"/>
      <c r="B311" s="273"/>
      <c r="C311" s="273"/>
      <c r="D311" s="273"/>
      <c r="E311" s="273"/>
      <c r="F311" s="273"/>
      <c r="G311" s="273"/>
      <c r="H311" s="273"/>
    </row>
    <row r="312" spans="1:8" ht="12.75">
      <c r="A312" s="273"/>
      <c r="B312" s="273"/>
      <c r="C312" s="273"/>
      <c r="D312" s="273"/>
      <c r="E312" s="273"/>
      <c r="F312" s="273"/>
      <c r="G312" s="273"/>
      <c r="H312" s="273"/>
    </row>
    <row r="313" spans="1:8" ht="12.75">
      <c r="A313" s="273"/>
      <c r="B313" s="273"/>
      <c r="C313" s="273"/>
      <c r="D313" s="273"/>
      <c r="E313" s="273"/>
      <c r="F313" s="273"/>
      <c r="G313" s="273"/>
      <c r="H313" s="273"/>
    </row>
    <row r="314" spans="1:8" ht="12.75">
      <c r="A314" s="273"/>
      <c r="B314" s="273"/>
      <c r="C314" s="273"/>
      <c r="D314" s="273"/>
      <c r="E314" s="273"/>
      <c r="F314" s="273"/>
      <c r="G314" s="273"/>
      <c r="H314" s="273"/>
    </row>
    <row r="315" spans="1:8" ht="12.75">
      <c r="A315" s="273"/>
      <c r="B315" s="273"/>
      <c r="C315" s="273"/>
      <c r="D315" s="273"/>
      <c r="E315" s="273"/>
      <c r="F315" s="273"/>
      <c r="G315" s="273"/>
      <c r="H315" s="273"/>
    </row>
    <row r="316" spans="1:8" ht="12.75">
      <c r="A316" s="273"/>
      <c r="B316" s="273"/>
      <c r="C316" s="273"/>
      <c r="D316" s="273"/>
      <c r="E316" s="273"/>
      <c r="F316" s="273"/>
      <c r="G316" s="273"/>
      <c r="H316" s="273"/>
    </row>
    <row r="317" spans="1:8" ht="12.75">
      <c r="A317" s="273"/>
      <c r="B317" s="273"/>
      <c r="C317" s="273"/>
      <c r="D317" s="273"/>
      <c r="E317" s="273"/>
      <c r="F317" s="273"/>
      <c r="G317" s="273"/>
      <c r="H317" s="273"/>
    </row>
    <row r="318" spans="1:8" ht="12.75">
      <c r="A318" s="273"/>
      <c r="B318" s="273"/>
      <c r="C318" s="273"/>
      <c r="D318" s="273"/>
      <c r="E318" s="273"/>
      <c r="F318" s="273"/>
      <c r="G318" s="273"/>
      <c r="H318" s="273"/>
    </row>
    <row r="319" spans="1:8" ht="12.75">
      <c r="A319" s="273"/>
      <c r="B319" s="273"/>
      <c r="C319" s="273"/>
      <c r="D319" s="273"/>
      <c r="E319" s="273"/>
      <c r="F319" s="273"/>
      <c r="G319" s="273"/>
      <c r="H319" s="273"/>
    </row>
    <row r="320" spans="1:8" ht="12.75">
      <c r="A320" s="273"/>
      <c r="B320" s="273"/>
      <c r="C320" s="273"/>
      <c r="D320" s="273"/>
      <c r="E320" s="273"/>
      <c r="F320" s="273"/>
      <c r="G320" s="273"/>
      <c r="H320" s="273"/>
    </row>
    <row r="321" spans="1:8" ht="12.75">
      <c r="A321" s="273"/>
      <c r="B321" s="273"/>
      <c r="C321" s="273"/>
      <c r="D321" s="273"/>
      <c r="E321" s="273"/>
      <c r="F321" s="273"/>
      <c r="G321" s="273"/>
      <c r="H321" s="273"/>
    </row>
    <row r="322" spans="1:8" ht="12.75">
      <c r="A322" s="273"/>
      <c r="B322" s="273"/>
      <c r="C322" s="273"/>
      <c r="D322" s="273"/>
      <c r="E322" s="273"/>
      <c r="F322" s="273"/>
      <c r="G322" s="273"/>
      <c r="H322" s="273"/>
    </row>
    <row r="323" spans="1:8" ht="12.75">
      <c r="A323" s="273"/>
      <c r="B323" s="273"/>
      <c r="C323" s="273"/>
      <c r="D323" s="273"/>
      <c r="E323" s="273"/>
      <c r="F323" s="273"/>
      <c r="G323" s="273"/>
      <c r="H323" s="273"/>
    </row>
    <row r="324" spans="1:8" ht="12.75">
      <c r="A324" s="273"/>
      <c r="B324" s="273"/>
      <c r="C324" s="273"/>
      <c r="D324" s="273"/>
      <c r="E324" s="273"/>
      <c r="F324" s="273"/>
      <c r="G324" s="273"/>
      <c r="H324" s="273"/>
    </row>
    <row r="325" spans="1:8" ht="12.75">
      <c r="A325" s="273"/>
      <c r="B325" s="273"/>
      <c r="C325" s="273"/>
      <c r="D325" s="273"/>
      <c r="E325" s="273"/>
      <c r="F325" s="273"/>
      <c r="G325" s="273"/>
      <c r="H325" s="273"/>
    </row>
    <row r="326" spans="1:8" ht="12.75">
      <c r="A326" s="273"/>
      <c r="B326" s="273"/>
      <c r="C326" s="273"/>
      <c r="D326" s="273"/>
      <c r="E326" s="273"/>
      <c r="F326" s="273"/>
      <c r="G326" s="273"/>
      <c r="H326" s="273"/>
    </row>
    <row r="327" spans="1:8" ht="12.75">
      <c r="A327" s="273"/>
      <c r="B327" s="273"/>
      <c r="C327" s="273"/>
      <c r="D327" s="273"/>
      <c r="E327" s="273"/>
      <c r="F327" s="273"/>
      <c r="G327" s="273"/>
      <c r="H327" s="273"/>
    </row>
    <row r="328" spans="1:8" ht="12.75">
      <c r="A328" s="273"/>
      <c r="B328" s="273"/>
      <c r="C328" s="273"/>
      <c r="D328" s="273"/>
      <c r="E328" s="273"/>
      <c r="F328" s="273"/>
      <c r="G328" s="273"/>
      <c r="H328" s="273"/>
    </row>
    <row r="329" spans="1:8" ht="12.75">
      <c r="A329" s="273"/>
      <c r="B329" s="273"/>
      <c r="C329" s="273"/>
      <c r="D329" s="273"/>
      <c r="E329" s="273"/>
      <c r="F329" s="273"/>
      <c r="G329" s="273"/>
      <c r="H329" s="273"/>
    </row>
    <row r="330" spans="1:8" ht="12.75">
      <c r="A330" s="273"/>
      <c r="B330" s="273"/>
      <c r="C330" s="273"/>
      <c r="D330" s="273"/>
      <c r="E330" s="273"/>
      <c r="F330" s="273"/>
      <c r="G330" s="273"/>
      <c r="H330" s="273"/>
    </row>
    <row r="331" spans="1:8" ht="12.75">
      <c r="A331" s="273"/>
      <c r="B331" s="273"/>
      <c r="C331" s="273"/>
      <c r="D331" s="273"/>
      <c r="E331" s="273"/>
      <c r="F331" s="273"/>
      <c r="G331" s="273"/>
      <c r="H331" s="273"/>
    </row>
    <row r="332" spans="1:8" ht="12.75">
      <c r="A332" s="273"/>
      <c r="B332" s="273"/>
      <c r="C332" s="273"/>
      <c r="D332" s="273"/>
      <c r="E332" s="273"/>
      <c r="F332" s="273"/>
      <c r="G332" s="273"/>
      <c r="H332" s="273"/>
    </row>
    <row r="333" spans="1:8" ht="12.75">
      <c r="A333" s="273"/>
      <c r="B333" s="273"/>
      <c r="C333" s="273"/>
      <c r="D333" s="273"/>
      <c r="E333" s="273"/>
      <c r="F333" s="273"/>
      <c r="G333" s="273"/>
      <c r="H333" s="273"/>
    </row>
    <row r="334" spans="1:8" ht="12.75">
      <c r="A334" s="273"/>
      <c r="B334" s="273"/>
      <c r="C334" s="273"/>
      <c r="D334" s="273"/>
      <c r="E334" s="273"/>
      <c r="F334" s="273"/>
      <c r="G334" s="273"/>
      <c r="H334" s="273"/>
    </row>
    <row r="335" spans="1:8" ht="12.75">
      <c r="A335" s="273"/>
      <c r="B335" s="273"/>
      <c r="C335" s="273"/>
      <c r="D335" s="273"/>
      <c r="E335" s="273"/>
      <c r="F335" s="273"/>
      <c r="G335" s="273"/>
      <c r="H335" s="273"/>
    </row>
    <row r="336" spans="1:8" ht="12.75">
      <c r="A336" s="273"/>
      <c r="B336" s="273"/>
      <c r="C336" s="273"/>
      <c r="D336" s="273"/>
      <c r="E336" s="273"/>
      <c r="F336" s="273"/>
      <c r="G336" s="273"/>
      <c r="H336" s="273"/>
    </row>
    <row r="337" spans="1:8" ht="12.75">
      <c r="A337" s="273"/>
      <c r="B337" s="273"/>
      <c r="C337" s="273"/>
      <c r="D337" s="273"/>
      <c r="E337" s="273"/>
      <c r="F337" s="273"/>
      <c r="G337" s="273"/>
      <c r="H337" s="273"/>
    </row>
    <row r="338" spans="1:8" ht="12.75">
      <c r="A338" s="273"/>
      <c r="B338" s="273"/>
      <c r="C338" s="273"/>
      <c r="D338" s="273"/>
      <c r="E338" s="273"/>
      <c r="F338" s="273"/>
      <c r="G338" s="273"/>
      <c r="H338" s="273"/>
    </row>
    <row r="339" spans="1:8" ht="12.75">
      <c r="A339" s="273"/>
      <c r="B339" s="273"/>
      <c r="C339" s="273"/>
      <c r="D339" s="273"/>
      <c r="E339" s="273"/>
      <c r="F339" s="273"/>
      <c r="G339" s="273"/>
      <c r="H339" s="273"/>
    </row>
    <row r="340" spans="1:8" ht="12.75">
      <c r="A340" s="273"/>
      <c r="B340" s="273"/>
      <c r="C340" s="273"/>
      <c r="D340" s="273"/>
      <c r="E340" s="273"/>
      <c r="F340" s="273"/>
      <c r="G340" s="273"/>
      <c r="H340" s="273"/>
    </row>
    <row r="341" spans="1:8" ht="12.75">
      <c r="A341" s="273"/>
      <c r="B341" s="273"/>
      <c r="C341" s="273"/>
      <c r="D341" s="273"/>
      <c r="E341" s="273"/>
      <c r="F341" s="273"/>
      <c r="G341" s="273"/>
      <c r="H341" s="273"/>
    </row>
    <row r="342" spans="1:8" ht="12.75">
      <c r="A342" s="273"/>
      <c r="B342" s="273"/>
      <c r="C342" s="273"/>
      <c r="D342" s="273"/>
      <c r="E342" s="273"/>
      <c r="F342" s="273"/>
      <c r="G342" s="273"/>
      <c r="H342" s="273"/>
    </row>
    <row r="343" spans="1:8" ht="12.75">
      <c r="A343" s="273"/>
      <c r="B343" s="273"/>
      <c r="C343" s="273"/>
      <c r="D343" s="273"/>
      <c r="E343" s="273"/>
      <c r="F343" s="273"/>
      <c r="G343" s="273"/>
      <c r="H343" s="273"/>
    </row>
    <row r="344" spans="1:8" ht="12.75">
      <c r="A344" s="273"/>
      <c r="B344" s="273"/>
      <c r="C344" s="273"/>
      <c r="D344" s="273"/>
      <c r="E344" s="273"/>
      <c r="F344" s="273"/>
      <c r="G344" s="273"/>
      <c r="H344" s="273"/>
    </row>
    <row r="345" spans="1:8" ht="12.75">
      <c r="A345" s="273"/>
      <c r="B345" s="273"/>
      <c r="C345" s="273"/>
      <c r="D345" s="273"/>
      <c r="E345" s="273"/>
      <c r="F345" s="273"/>
      <c r="G345" s="273"/>
      <c r="H345" s="273"/>
    </row>
    <row r="346" spans="1:8" ht="12.75">
      <c r="A346" s="273"/>
      <c r="B346" s="273"/>
      <c r="C346" s="273"/>
      <c r="D346" s="273"/>
      <c r="E346" s="273"/>
      <c r="F346" s="273"/>
      <c r="G346" s="273"/>
      <c r="H346" s="273"/>
    </row>
    <row r="347" spans="1:8" ht="12.75">
      <c r="A347" s="273"/>
      <c r="B347" s="273"/>
      <c r="C347" s="273"/>
      <c r="D347" s="273"/>
      <c r="E347" s="273"/>
      <c r="F347" s="273"/>
      <c r="G347" s="273"/>
      <c r="H347" s="273"/>
    </row>
    <row r="348" spans="1:8" ht="12.75">
      <c r="A348" s="273"/>
      <c r="B348" s="273"/>
      <c r="C348" s="273"/>
      <c r="D348" s="273"/>
      <c r="E348" s="273"/>
      <c r="F348" s="273"/>
      <c r="G348" s="273"/>
      <c r="H348" s="273"/>
    </row>
    <row r="349" spans="1:8" ht="12.75">
      <c r="A349" s="273"/>
      <c r="B349" s="273"/>
      <c r="C349" s="273"/>
      <c r="D349" s="273"/>
      <c r="E349" s="273"/>
      <c r="F349" s="273"/>
      <c r="G349" s="273"/>
      <c r="H349" s="273"/>
    </row>
    <row r="350" spans="1:8" ht="12.75">
      <c r="A350" s="273"/>
      <c r="B350" s="273"/>
      <c r="C350" s="273"/>
      <c r="D350" s="273"/>
      <c r="E350" s="273"/>
      <c r="F350" s="273"/>
      <c r="G350" s="273"/>
      <c r="H350" s="273"/>
    </row>
    <row r="351" spans="1:8" ht="12.75">
      <c r="A351" s="273"/>
      <c r="B351" s="273"/>
      <c r="C351" s="273"/>
      <c r="D351" s="273"/>
      <c r="E351" s="273"/>
      <c r="F351" s="273"/>
      <c r="G351" s="273"/>
      <c r="H351" s="273"/>
    </row>
    <row r="352" spans="1:8" ht="12.75">
      <c r="A352" s="273"/>
      <c r="B352" s="273"/>
      <c r="C352" s="273"/>
      <c r="D352" s="273"/>
      <c r="E352" s="273"/>
      <c r="F352" s="273"/>
      <c r="G352" s="273"/>
      <c r="H352" s="273"/>
    </row>
    <row r="353" spans="1:8" ht="12.75">
      <c r="A353" s="273"/>
      <c r="B353" s="273"/>
      <c r="C353" s="273"/>
      <c r="D353" s="273"/>
      <c r="E353" s="273"/>
      <c r="F353" s="273"/>
      <c r="G353" s="273"/>
      <c r="H353" s="273"/>
    </row>
    <row r="354" spans="1:8" ht="12.75">
      <c r="A354" s="273"/>
      <c r="B354" s="273"/>
      <c r="C354" s="273"/>
      <c r="D354" s="273"/>
      <c r="E354" s="273"/>
      <c r="F354" s="273"/>
      <c r="G354" s="273"/>
      <c r="H354" s="273"/>
    </row>
    <row r="355" spans="1:8" ht="12.75">
      <c r="A355" s="273"/>
      <c r="B355" s="273"/>
      <c r="C355" s="273"/>
      <c r="D355" s="273"/>
      <c r="E355" s="273"/>
      <c r="F355" s="273"/>
      <c r="G355" s="273"/>
      <c r="H355" s="273"/>
    </row>
    <row r="356" spans="1:8" ht="12.75">
      <c r="A356" s="273"/>
      <c r="B356" s="273"/>
      <c r="C356" s="273"/>
      <c r="D356" s="273"/>
      <c r="E356" s="273"/>
      <c r="F356" s="273"/>
      <c r="G356" s="273"/>
      <c r="H356" s="273"/>
    </row>
    <row r="357" spans="1:8" ht="12.75">
      <c r="A357" s="273"/>
      <c r="B357" s="273"/>
      <c r="C357" s="273"/>
      <c r="D357" s="273"/>
      <c r="E357" s="273"/>
      <c r="F357" s="273"/>
      <c r="G357" s="273"/>
      <c r="H357" s="273"/>
    </row>
    <row r="358" spans="1:8" ht="12.75">
      <c r="A358" s="273"/>
      <c r="B358" s="273"/>
      <c r="C358" s="273"/>
      <c r="D358" s="273"/>
      <c r="E358" s="273"/>
      <c r="F358" s="273"/>
      <c r="G358" s="273"/>
      <c r="H358" s="273"/>
    </row>
    <row r="359" spans="1:8" ht="12.75">
      <c r="A359" s="273"/>
      <c r="B359" s="273"/>
      <c r="C359" s="273"/>
      <c r="D359" s="273"/>
      <c r="E359" s="273"/>
      <c r="F359" s="273"/>
      <c r="G359" s="273"/>
      <c r="H359" s="273"/>
    </row>
    <row r="360" spans="1:8" ht="12.75">
      <c r="A360" s="273"/>
      <c r="B360" s="273"/>
      <c r="C360" s="273"/>
      <c r="D360" s="273"/>
      <c r="E360" s="273"/>
      <c r="F360" s="273"/>
      <c r="G360" s="273"/>
      <c r="H360" s="273"/>
    </row>
    <row r="361" spans="1:8" ht="12.75">
      <c r="A361" s="273"/>
      <c r="B361" s="273"/>
      <c r="C361" s="273"/>
      <c r="D361" s="273"/>
      <c r="E361" s="273"/>
      <c r="F361" s="273"/>
      <c r="G361" s="273"/>
      <c r="H361" s="273"/>
    </row>
    <row r="362" spans="1:8" ht="12.75">
      <c r="A362" s="273"/>
      <c r="B362" s="273"/>
      <c r="C362" s="273"/>
      <c r="D362" s="273"/>
      <c r="E362" s="273"/>
      <c r="F362" s="273"/>
      <c r="G362" s="273"/>
      <c r="H362" s="273"/>
    </row>
    <row r="363" spans="1:8" ht="12.75">
      <c r="A363" s="273"/>
      <c r="B363" s="273"/>
      <c r="C363" s="273"/>
      <c r="D363" s="273"/>
      <c r="E363" s="273"/>
      <c r="F363" s="273"/>
      <c r="G363" s="273"/>
      <c r="H363" s="273"/>
    </row>
    <row r="364" spans="1:8" ht="12.75">
      <c r="A364" s="273"/>
      <c r="B364" s="273"/>
      <c r="C364" s="273"/>
      <c r="D364" s="273"/>
      <c r="E364" s="273"/>
      <c r="F364" s="273"/>
      <c r="G364" s="273"/>
      <c r="H364" s="273"/>
    </row>
    <row r="365" spans="1:8" ht="12.75">
      <c r="A365" s="273"/>
      <c r="B365" s="273"/>
      <c r="C365" s="273"/>
      <c r="D365" s="273"/>
      <c r="E365" s="273"/>
      <c r="F365" s="273"/>
      <c r="G365" s="273"/>
      <c r="H365" s="273"/>
    </row>
    <row r="366" spans="1:8" ht="12.75">
      <c r="A366" s="273"/>
      <c r="B366" s="273"/>
      <c r="C366" s="273"/>
      <c r="D366" s="273"/>
      <c r="E366" s="273"/>
      <c r="F366" s="273"/>
      <c r="G366" s="273"/>
      <c r="H366" s="273"/>
    </row>
    <row r="367" spans="1:8" ht="12.75">
      <c r="A367" s="273"/>
      <c r="B367" s="273"/>
      <c r="C367" s="273"/>
      <c r="D367" s="273"/>
      <c r="E367" s="273"/>
      <c r="F367" s="273"/>
      <c r="G367" s="273"/>
      <c r="H367" s="273"/>
    </row>
    <row r="368" spans="1:8" ht="12.75">
      <c r="A368" s="273"/>
      <c r="B368" s="273"/>
      <c r="C368" s="273"/>
      <c r="D368" s="273"/>
      <c r="E368" s="273"/>
      <c r="F368" s="273"/>
      <c r="G368" s="273"/>
      <c r="H368" s="273"/>
    </row>
    <row r="369" spans="1:8" ht="12.75">
      <c r="A369" s="273"/>
      <c r="B369" s="273"/>
      <c r="C369" s="273"/>
      <c r="D369" s="273"/>
      <c r="E369" s="273"/>
      <c r="F369" s="273"/>
      <c r="G369" s="273"/>
      <c r="H369" s="273"/>
    </row>
    <row r="370" spans="1:8" ht="12.75">
      <c r="A370" s="273"/>
      <c r="B370" s="273"/>
      <c r="C370" s="273"/>
      <c r="D370" s="273"/>
      <c r="E370" s="273"/>
      <c r="F370" s="273"/>
      <c r="G370" s="273"/>
      <c r="H370" s="273"/>
    </row>
    <row r="371" spans="1:8" ht="12.75">
      <c r="A371" s="273"/>
      <c r="B371" s="273"/>
      <c r="C371" s="273"/>
      <c r="D371" s="273"/>
      <c r="E371" s="273"/>
      <c r="F371" s="273"/>
      <c r="G371" s="273"/>
      <c r="H371" s="273"/>
    </row>
    <row r="372" spans="1:8" ht="12.75">
      <c r="A372" s="273"/>
      <c r="B372" s="273"/>
      <c r="C372" s="273"/>
      <c r="D372" s="273"/>
      <c r="E372" s="273"/>
      <c r="F372" s="273"/>
      <c r="G372" s="273"/>
      <c r="H372" s="273"/>
    </row>
    <row r="373" spans="1:8" ht="12.75">
      <c r="A373" s="273"/>
      <c r="B373" s="273"/>
      <c r="C373" s="273"/>
      <c r="D373" s="273"/>
      <c r="E373" s="273"/>
      <c r="F373" s="273"/>
      <c r="G373" s="273"/>
      <c r="H373" s="273"/>
    </row>
    <row r="374" spans="1:8" ht="12.75">
      <c r="A374" s="273"/>
      <c r="B374" s="273"/>
      <c r="C374" s="273"/>
      <c r="D374" s="273"/>
      <c r="E374" s="273"/>
      <c r="F374" s="273"/>
      <c r="G374" s="273"/>
      <c r="H374" s="273"/>
    </row>
    <row r="375" spans="1:8" ht="12.75">
      <c r="A375" s="273"/>
      <c r="B375" s="273"/>
      <c r="C375" s="273"/>
      <c r="D375" s="273"/>
      <c r="E375" s="273"/>
      <c r="F375" s="273"/>
      <c r="G375" s="273"/>
      <c r="H375" s="273"/>
    </row>
    <row r="376" spans="1:8" ht="12.75">
      <c r="A376" s="273"/>
      <c r="B376" s="273"/>
      <c r="C376" s="273"/>
      <c r="D376" s="273"/>
      <c r="E376" s="273"/>
      <c r="F376" s="273"/>
      <c r="G376" s="273"/>
      <c r="H376" s="273"/>
    </row>
    <row r="377" spans="1:8" ht="12.75">
      <c r="A377" s="273"/>
      <c r="B377" s="273"/>
      <c r="C377" s="273"/>
      <c r="D377" s="273"/>
      <c r="E377" s="273"/>
      <c r="F377" s="273"/>
      <c r="G377" s="273"/>
      <c r="H377" s="273"/>
    </row>
    <row r="378" spans="1:8" ht="12.75">
      <c r="A378" s="273"/>
      <c r="B378" s="273"/>
      <c r="C378" s="273"/>
      <c r="D378" s="273"/>
      <c r="E378" s="273"/>
      <c r="F378" s="273"/>
      <c r="G378" s="273"/>
      <c r="H378" s="273"/>
    </row>
    <row r="379" spans="1:8" ht="12.75">
      <c r="A379" s="273"/>
      <c r="B379" s="273"/>
      <c r="C379" s="273"/>
      <c r="D379" s="273"/>
      <c r="E379" s="273"/>
      <c r="F379" s="273"/>
      <c r="G379" s="273"/>
      <c r="H379" s="273"/>
    </row>
    <row r="380" spans="1:8" ht="12.75">
      <c r="A380" s="273"/>
      <c r="B380" s="273"/>
      <c r="C380" s="273"/>
      <c r="D380" s="273"/>
      <c r="E380" s="273"/>
      <c r="F380" s="273"/>
      <c r="G380" s="273"/>
      <c r="H380" s="273"/>
    </row>
    <row r="381" spans="1:8" ht="12.75">
      <c r="A381" s="273"/>
      <c r="B381" s="273"/>
      <c r="C381" s="273"/>
      <c r="D381" s="273"/>
      <c r="E381" s="273"/>
      <c r="F381" s="273"/>
      <c r="G381" s="273"/>
      <c r="H381" s="273"/>
    </row>
    <row r="382" spans="1:8" ht="12.75">
      <c r="A382" s="273"/>
      <c r="B382" s="273"/>
      <c r="C382" s="273"/>
      <c r="D382" s="273"/>
      <c r="E382" s="273"/>
      <c r="F382" s="273"/>
      <c r="G382" s="273"/>
      <c r="H382" s="273"/>
    </row>
    <row r="383" spans="1:8" ht="12.75">
      <c r="A383" s="273"/>
      <c r="B383" s="273"/>
      <c r="C383" s="273"/>
      <c r="D383" s="273"/>
      <c r="E383" s="273"/>
      <c r="F383" s="273"/>
      <c r="G383" s="273"/>
      <c r="H383" s="273"/>
    </row>
    <row r="384" spans="1:8" ht="12.75">
      <c r="A384" s="273"/>
      <c r="B384" s="273"/>
      <c r="C384" s="273"/>
      <c r="D384" s="273"/>
      <c r="E384" s="273"/>
      <c r="F384" s="273"/>
      <c r="G384" s="273"/>
      <c r="H384" s="273"/>
    </row>
    <row r="385" spans="1:8" ht="12.75">
      <c r="A385" s="273"/>
      <c r="B385" s="273"/>
      <c r="C385" s="273"/>
      <c r="D385" s="273"/>
      <c r="E385" s="273"/>
      <c r="F385" s="273"/>
      <c r="G385" s="273"/>
      <c r="H385" s="273"/>
    </row>
    <row r="386" spans="1:8" ht="12.75">
      <c r="A386" s="273"/>
      <c r="B386" s="273"/>
      <c r="C386" s="273"/>
      <c r="D386" s="273"/>
      <c r="E386" s="273"/>
      <c r="F386" s="273"/>
      <c r="G386" s="273"/>
      <c r="H386" s="273"/>
    </row>
    <row r="387" spans="1:8" ht="12.75">
      <c r="A387" s="273"/>
      <c r="B387" s="273"/>
      <c r="C387" s="273"/>
      <c r="D387" s="273"/>
      <c r="E387" s="273"/>
      <c r="F387" s="273"/>
      <c r="G387" s="273"/>
      <c r="H387" s="273"/>
    </row>
    <row r="388" spans="1:8" ht="12.75">
      <c r="A388" s="273"/>
      <c r="B388" s="273"/>
      <c r="C388" s="273"/>
      <c r="D388" s="273"/>
      <c r="E388" s="273"/>
      <c r="F388" s="273"/>
      <c r="G388" s="273"/>
      <c r="H388" s="273"/>
    </row>
    <row r="389" spans="1:8" ht="12.75">
      <c r="A389" s="273"/>
      <c r="B389" s="273"/>
      <c r="C389" s="273"/>
      <c r="D389" s="273"/>
      <c r="E389" s="273"/>
      <c r="F389" s="273"/>
      <c r="G389" s="273"/>
      <c r="H389" s="273"/>
    </row>
    <row r="390" spans="1:8" ht="12.75">
      <c r="A390" s="273"/>
      <c r="B390" s="273"/>
      <c r="C390" s="273"/>
      <c r="D390" s="273"/>
      <c r="E390" s="273"/>
      <c r="F390" s="273"/>
      <c r="G390" s="273"/>
      <c r="H390" s="273"/>
    </row>
    <row r="391" spans="1:8" ht="12.75">
      <c r="A391" s="273"/>
      <c r="B391" s="273"/>
      <c r="C391" s="273"/>
      <c r="D391" s="273"/>
      <c r="E391" s="273"/>
      <c r="F391" s="273"/>
      <c r="G391" s="273"/>
      <c r="H391" s="273"/>
    </row>
    <row r="392" spans="1:8" ht="12.75">
      <c r="A392" s="273"/>
      <c r="B392" s="273"/>
      <c r="C392" s="273"/>
      <c r="D392" s="273"/>
      <c r="E392" s="273"/>
      <c r="F392" s="273"/>
      <c r="G392" s="273"/>
      <c r="H392" s="273"/>
    </row>
    <row r="393" spans="1:8" ht="12.75">
      <c r="A393" s="273"/>
      <c r="B393" s="273"/>
      <c r="C393" s="273"/>
      <c r="D393" s="273"/>
      <c r="E393" s="273"/>
      <c r="F393" s="273"/>
      <c r="G393" s="273"/>
      <c r="H393" s="273"/>
    </row>
    <row r="394" spans="1:8" ht="12.75">
      <c r="A394" s="273"/>
      <c r="B394" s="273"/>
      <c r="C394" s="273"/>
      <c r="D394" s="273"/>
      <c r="E394" s="273"/>
      <c r="F394" s="273"/>
      <c r="G394" s="273"/>
      <c r="H394" s="273"/>
    </row>
    <row r="395" spans="1:8" ht="12.75">
      <c r="A395" s="273"/>
      <c r="B395" s="273"/>
      <c r="C395" s="273"/>
      <c r="D395" s="273"/>
      <c r="E395" s="273"/>
      <c r="F395" s="273"/>
      <c r="G395" s="273"/>
      <c r="H395" s="273"/>
    </row>
    <row r="396" spans="1:8" ht="12.75">
      <c r="A396" s="273"/>
      <c r="B396" s="273"/>
      <c r="C396" s="273"/>
      <c r="D396" s="273"/>
      <c r="E396" s="273"/>
      <c r="F396" s="273"/>
      <c r="G396" s="273"/>
      <c r="H396" s="273"/>
    </row>
    <row r="397" spans="1:8" ht="12.75">
      <c r="A397" s="273"/>
      <c r="B397" s="273"/>
      <c r="C397" s="273"/>
      <c r="D397" s="273"/>
      <c r="E397" s="273"/>
      <c r="F397" s="273"/>
      <c r="G397" s="273"/>
      <c r="H397" s="273"/>
    </row>
    <row r="398" spans="1:8" ht="12.75">
      <c r="A398" s="273"/>
      <c r="B398" s="273"/>
      <c r="C398" s="273"/>
      <c r="D398" s="273"/>
      <c r="E398" s="273"/>
      <c r="F398" s="273"/>
      <c r="G398" s="273"/>
      <c r="H398" s="273"/>
    </row>
    <row r="399" spans="1:8" ht="12.75">
      <c r="A399" s="273"/>
      <c r="B399" s="273"/>
      <c r="C399" s="273"/>
      <c r="D399" s="273"/>
      <c r="E399" s="273"/>
      <c r="F399" s="273"/>
      <c r="G399" s="273"/>
      <c r="H399" s="273"/>
    </row>
    <row r="400" spans="1:8" ht="12.75">
      <c r="A400" s="273"/>
      <c r="B400" s="273"/>
      <c r="C400" s="273"/>
      <c r="D400" s="273"/>
      <c r="E400" s="273"/>
      <c r="F400" s="273"/>
      <c r="G400" s="273"/>
      <c r="H400" s="273"/>
    </row>
    <row r="401" spans="1:8" ht="12.75">
      <c r="A401" s="273"/>
      <c r="B401" s="273"/>
      <c r="C401" s="273"/>
      <c r="D401" s="273"/>
      <c r="E401" s="273"/>
      <c r="F401" s="273"/>
      <c r="G401" s="273"/>
      <c r="H401" s="273"/>
    </row>
    <row r="402" spans="1:8" ht="12.75">
      <c r="A402" s="273"/>
      <c r="B402" s="273"/>
      <c r="C402" s="273"/>
      <c r="D402" s="273"/>
      <c r="E402" s="273"/>
      <c r="F402" s="273"/>
      <c r="G402" s="273"/>
      <c r="H402" s="273"/>
    </row>
    <row r="403" spans="1:8" ht="12.75">
      <c r="A403" s="273"/>
      <c r="B403" s="273"/>
      <c r="C403" s="273"/>
      <c r="D403" s="273"/>
      <c r="E403" s="273"/>
      <c r="F403" s="273"/>
      <c r="G403" s="273"/>
      <c r="H403" s="273"/>
    </row>
    <row r="404" spans="1:8" ht="12.75">
      <c r="A404" s="273"/>
      <c r="B404" s="273"/>
      <c r="C404" s="273"/>
      <c r="D404" s="273"/>
      <c r="E404" s="273"/>
      <c r="F404" s="273"/>
      <c r="G404" s="273"/>
      <c r="H404" s="273"/>
    </row>
    <row r="405" spans="1:8" ht="12.75">
      <c r="A405" s="273"/>
      <c r="B405" s="273"/>
      <c r="C405" s="273"/>
      <c r="D405" s="273"/>
      <c r="E405" s="273"/>
      <c r="F405" s="273"/>
      <c r="G405" s="273"/>
      <c r="H405" s="273"/>
    </row>
    <row r="406" spans="1:8" ht="12.75">
      <c r="A406" s="273"/>
      <c r="B406" s="273"/>
      <c r="C406" s="273"/>
      <c r="D406" s="273"/>
      <c r="E406" s="273"/>
      <c r="F406" s="273"/>
      <c r="G406" s="273"/>
      <c r="H406" s="273"/>
    </row>
    <row r="407" spans="1:8" ht="12.75">
      <c r="A407" s="273"/>
      <c r="B407" s="273"/>
      <c r="C407" s="273"/>
      <c r="D407" s="273"/>
      <c r="E407" s="273"/>
      <c r="F407" s="273"/>
      <c r="G407" s="273"/>
      <c r="H407" s="273"/>
    </row>
    <row r="408" spans="1:8" ht="12.75">
      <c r="A408" s="273"/>
      <c r="B408" s="273"/>
      <c r="C408" s="273"/>
      <c r="D408" s="273"/>
      <c r="E408" s="273"/>
      <c r="F408" s="273"/>
      <c r="G408" s="273"/>
      <c r="H408" s="273"/>
    </row>
    <row r="409" spans="1:8" ht="12.75">
      <c r="A409" s="273"/>
      <c r="B409" s="273"/>
      <c r="C409" s="273"/>
      <c r="D409" s="273"/>
      <c r="E409" s="273"/>
      <c r="F409" s="273"/>
      <c r="G409" s="273"/>
      <c r="H409" s="273"/>
    </row>
    <row r="410" spans="1:8" ht="12.75">
      <c r="A410" s="273"/>
      <c r="B410" s="273"/>
      <c r="C410" s="273"/>
      <c r="D410" s="273"/>
      <c r="E410" s="273"/>
      <c r="F410" s="273"/>
      <c r="G410" s="273"/>
      <c r="H410" s="273"/>
    </row>
    <row r="411" spans="1:8" ht="12.75">
      <c r="A411" s="273"/>
      <c r="B411" s="273"/>
      <c r="C411" s="273"/>
      <c r="D411" s="273"/>
      <c r="E411" s="273"/>
      <c r="F411" s="273"/>
      <c r="G411" s="273"/>
      <c r="H411" s="273"/>
    </row>
    <row r="412" spans="1:8" ht="12.75">
      <c r="A412" s="273"/>
      <c r="B412" s="273"/>
      <c r="C412" s="273"/>
      <c r="D412" s="273"/>
      <c r="E412" s="273"/>
      <c r="F412" s="273"/>
      <c r="G412" s="273"/>
      <c r="H412" s="273"/>
    </row>
    <row r="413" spans="1:8" ht="12.75">
      <c r="A413" s="273"/>
      <c r="B413" s="273"/>
      <c r="C413" s="273"/>
      <c r="D413" s="273"/>
      <c r="E413" s="273"/>
      <c r="F413" s="273"/>
      <c r="G413" s="273"/>
      <c r="H413" s="273"/>
    </row>
    <row r="414" spans="1:8" ht="12.75">
      <c r="A414" s="273"/>
      <c r="B414" s="273"/>
      <c r="C414" s="273"/>
      <c r="D414" s="273"/>
      <c r="E414" s="273"/>
      <c r="F414" s="273"/>
      <c r="G414" s="273"/>
      <c r="H414" s="273"/>
    </row>
    <row r="415" spans="1:8" ht="12.75">
      <c r="A415" s="273"/>
      <c r="B415" s="273"/>
      <c r="C415" s="273"/>
      <c r="D415" s="273"/>
      <c r="E415" s="273"/>
      <c r="F415" s="273"/>
      <c r="G415" s="273"/>
      <c r="H415" s="273"/>
    </row>
    <row r="416" spans="1:8" ht="12.75">
      <c r="A416" s="273"/>
      <c r="B416" s="273"/>
      <c r="C416" s="273"/>
      <c r="D416" s="273"/>
      <c r="E416" s="273"/>
      <c r="F416" s="273"/>
      <c r="G416" s="273"/>
      <c r="H416" s="273"/>
    </row>
    <row r="417" spans="1:8" ht="12.75">
      <c r="A417" s="273"/>
      <c r="B417" s="273"/>
      <c r="C417" s="273"/>
      <c r="D417" s="273"/>
      <c r="E417" s="273"/>
      <c r="F417" s="273"/>
      <c r="G417" s="273"/>
      <c r="H417" s="273"/>
    </row>
    <row r="418" spans="1:8" ht="12.75">
      <c r="A418" s="273"/>
      <c r="B418" s="273"/>
      <c r="C418" s="273"/>
      <c r="D418" s="273"/>
      <c r="E418" s="273"/>
      <c r="F418" s="273"/>
      <c r="G418" s="273"/>
      <c r="H418" s="273"/>
    </row>
    <row r="419" spans="1:8" ht="12.75">
      <c r="A419" s="273"/>
      <c r="B419" s="273"/>
      <c r="C419" s="273"/>
      <c r="D419" s="273"/>
      <c r="E419" s="273"/>
      <c r="F419" s="273"/>
      <c r="G419" s="273"/>
      <c r="H419" s="273"/>
    </row>
    <row r="420" spans="1:8" ht="12.75">
      <c r="A420" s="273"/>
      <c r="B420" s="273"/>
      <c r="C420" s="273"/>
      <c r="D420" s="273"/>
      <c r="E420" s="273"/>
      <c r="F420" s="273"/>
      <c r="G420" s="273"/>
      <c r="H420" s="273"/>
    </row>
    <row r="421" spans="1:8" ht="12.75">
      <c r="A421" s="273"/>
      <c r="B421" s="273"/>
      <c r="C421" s="273"/>
      <c r="D421" s="273"/>
      <c r="E421" s="273"/>
      <c r="F421" s="273"/>
      <c r="G421" s="273"/>
      <c r="H421" s="273"/>
    </row>
    <row r="422" spans="1:8" ht="12.75">
      <c r="A422" s="273"/>
      <c r="B422" s="273"/>
      <c r="C422" s="273"/>
      <c r="D422" s="273"/>
      <c r="E422" s="273"/>
      <c r="F422" s="273"/>
      <c r="G422" s="273"/>
      <c r="H422" s="273"/>
    </row>
    <row r="423" spans="1:8" ht="12.75">
      <c r="A423" s="273"/>
      <c r="B423" s="273"/>
      <c r="C423" s="273"/>
      <c r="D423" s="273"/>
      <c r="E423" s="273"/>
      <c r="F423" s="273"/>
      <c r="G423" s="273"/>
      <c r="H423" s="273"/>
    </row>
    <row r="424" spans="1:8" ht="12.75">
      <c r="A424" s="273"/>
      <c r="B424" s="273"/>
      <c r="C424" s="273"/>
      <c r="D424" s="273"/>
      <c r="E424" s="273"/>
      <c r="F424" s="273"/>
      <c r="G424" s="273"/>
      <c r="H424" s="273"/>
    </row>
    <row r="425" spans="1:8" ht="12.75">
      <c r="A425" s="273"/>
      <c r="B425" s="273"/>
      <c r="C425" s="273"/>
      <c r="D425" s="273"/>
      <c r="E425" s="273"/>
      <c r="F425" s="273"/>
      <c r="G425" s="273"/>
      <c r="H425" s="273"/>
    </row>
    <row r="426" spans="1:8" ht="12.75">
      <c r="A426" s="273"/>
      <c r="B426" s="273"/>
      <c r="C426" s="273"/>
      <c r="D426" s="273"/>
      <c r="E426" s="273"/>
      <c r="F426" s="273"/>
      <c r="G426" s="273"/>
      <c r="H426" s="273"/>
    </row>
    <row r="427" spans="1:8" ht="12.75">
      <c r="A427" s="273"/>
      <c r="B427" s="273"/>
      <c r="C427" s="273"/>
      <c r="D427" s="273"/>
      <c r="E427" s="273"/>
      <c r="F427" s="273"/>
      <c r="G427" s="273"/>
      <c r="H427" s="273"/>
    </row>
    <row r="428" spans="1:8" ht="12.75">
      <c r="A428" s="273"/>
      <c r="B428" s="273"/>
      <c r="C428" s="273"/>
      <c r="D428" s="273"/>
      <c r="E428" s="273"/>
      <c r="F428" s="273"/>
      <c r="G428" s="273"/>
      <c r="H428" s="273"/>
    </row>
    <row r="429" spans="1:8" ht="12.75">
      <c r="A429" s="273"/>
      <c r="B429" s="273"/>
      <c r="C429" s="273"/>
      <c r="D429" s="273"/>
      <c r="E429" s="273"/>
      <c r="F429" s="273"/>
      <c r="G429" s="273"/>
      <c r="H429" s="273"/>
    </row>
    <row r="430" spans="1:8" ht="12.75">
      <c r="A430" s="273"/>
      <c r="B430" s="273"/>
      <c r="C430" s="273"/>
      <c r="D430" s="273"/>
      <c r="E430" s="273"/>
      <c r="F430" s="273"/>
      <c r="G430" s="273"/>
      <c r="H430" s="273"/>
    </row>
    <row r="431" spans="1:8" ht="12.75">
      <c r="A431" s="273"/>
      <c r="B431" s="273"/>
      <c r="C431" s="273"/>
      <c r="D431" s="273"/>
      <c r="E431" s="273"/>
      <c r="F431" s="273"/>
      <c r="G431" s="273"/>
      <c r="H431" s="273"/>
    </row>
    <row r="432" spans="1:8" ht="12.75">
      <c r="A432" s="273"/>
      <c r="B432" s="273"/>
      <c r="C432" s="273"/>
      <c r="D432" s="273"/>
      <c r="E432" s="273"/>
      <c r="F432" s="273"/>
      <c r="G432" s="273"/>
      <c r="H432" s="273"/>
    </row>
    <row r="433" spans="1:8" ht="12.75">
      <c r="A433" s="273"/>
      <c r="B433" s="273"/>
      <c r="C433" s="273"/>
      <c r="D433" s="273"/>
      <c r="E433" s="273"/>
      <c r="F433" s="273"/>
      <c r="G433" s="273"/>
      <c r="H433" s="273"/>
    </row>
    <row r="434" spans="1:8" ht="12.75">
      <c r="A434" s="273"/>
      <c r="B434" s="273"/>
      <c r="C434" s="273"/>
      <c r="D434" s="273"/>
      <c r="E434" s="273"/>
      <c r="F434" s="273"/>
      <c r="G434" s="273"/>
      <c r="H434" s="273"/>
    </row>
    <row r="435" spans="1:8" ht="12.75">
      <c r="A435" s="273"/>
      <c r="B435" s="273"/>
      <c r="C435" s="273"/>
      <c r="D435" s="273"/>
      <c r="E435" s="273"/>
      <c r="F435" s="273"/>
      <c r="G435" s="273"/>
      <c r="H435" s="273"/>
    </row>
    <row r="436" spans="1:8" ht="12.75">
      <c r="A436" s="273"/>
      <c r="B436" s="273"/>
      <c r="C436" s="273"/>
      <c r="D436" s="273"/>
      <c r="E436" s="273"/>
      <c r="F436" s="273"/>
      <c r="G436" s="273"/>
      <c r="H436" s="273"/>
    </row>
    <row r="437" spans="1:8" ht="12.75">
      <c r="A437" s="273"/>
      <c r="B437" s="273"/>
      <c r="C437" s="273"/>
      <c r="D437" s="273"/>
      <c r="E437" s="273"/>
      <c r="F437" s="273"/>
      <c r="G437" s="273"/>
      <c r="H437" s="273"/>
    </row>
    <row r="438" spans="1:8" ht="12.75">
      <c r="A438" s="273"/>
      <c r="B438" s="273"/>
      <c r="C438" s="273"/>
      <c r="D438" s="273"/>
      <c r="E438" s="273"/>
      <c r="F438" s="273"/>
      <c r="G438" s="273"/>
      <c r="H438" s="273"/>
    </row>
    <row r="439" spans="1:8" ht="12.75">
      <c r="A439" s="273"/>
      <c r="B439" s="273"/>
      <c r="C439" s="273"/>
      <c r="D439" s="273"/>
      <c r="E439" s="273"/>
      <c r="F439" s="273"/>
      <c r="G439" s="273"/>
      <c r="H439" s="273"/>
    </row>
    <row r="440" spans="1:8" ht="12.75">
      <c r="A440" s="273"/>
      <c r="B440" s="273"/>
      <c r="C440" s="273"/>
      <c r="D440" s="273"/>
      <c r="E440" s="273"/>
      <c r="F440" s="273"/>
      <c r="G440" s="273"/>
      <c r="H440" s="273"/>
    </row>
    <row r="441" spans="1:8" ht="12.75">
      <c r="A441" s="273"/>
      <c r="B441" s="273"/>
      <c r="C441" s="273"/>
      <c r="D441" s="273"/>
      <c r="E441" s="273"/>
      <c r="F441" s="273"/>
      <c r="G441" s="273"/>
      <c r="H441" s="273"/>
    </row>
    <row r="442" spans="1:8" ht="12.75">
      <c r="A442" s="273"/>
      <c r="B442" s="273"/>
      <c r="C442" s="273"/>
      <c r="D442" s="273"/>
      <c r="E442" s="273"/>
      <c r="F442" s="273"/>
      <c r="G442" s="273"/>
      <c r="H442" s="273"/>
    </row>
    <row r="443" spans="1:8" ht="12.75">
      <c r="A443" s="273"/>
      <c r="B443" s="273"/>
      <c r="C443" s="273"/>
      <c r="D443" s="273"/>
      <c r="E443" s="273"/>
      <c r="F443" s="273"/>
      <c r="G443" s="273"/>
      <c r="H443" s="273"/>
    </row>
    <row r="444" spans="1:8" ht="12.75">
      <c r="A444" s="273"/>
      <c r="B444" s="273"/>
      <c r="C444" s="273"/>
      <c r="D444" s="273"/>
      <c r="E444" s="273"/>
      <c r="F444" s="273"/>
      <c r="G444" s="273"/>
      <c r="H444" s="273"/>
    </row>
    <row r="445" spans="1:8" ht="12.75">
      <c r="A445" s="273"/>
      <c r="B445" s="273"/>
      <c r="C445" s="273"/>
      <c r="D445" s="273"/>
      <c r="E445" s="273"/>
      <c r="F445" s="273"/>
      <c r="G445" s="273"/>
      <c r="H445" s="273"/>
    </row>
    <row r="446" spans="1:8" ht="12.75">
      <c r="A446" s="273"/>
      <c r="B446" s="273"/>
      <c r="C446" s="273"/>
      <c r="D446" s="273"/>
      <c r="E446" s="273"/>
      <c r="F446" s="273"/>
      <c r="G446" s="273"/>
      <c r="H446" s="273"/>
    </row>
    <row r="447" spans="1:8" ht="12.75">
      <c r="A447" s="273"/>
      <c r="B447" s="273"/>
      <c r="C447" s="273"/>
      <c r="D447" s="273"/>
      <c r="E447" s="273"/>
      <c r="F447" s="273"/>
      <c r="G447" s="273"/>
      <c r="H447" s="273"/>
    </row>
    <row r="448" spans="1:8" ht="12.75">
      <c r="A448" s="273"/>
      <c r="B448" s="273"/>
      <c r="C448" s="273"/>
      <c r="D448" s="273"/>
      <c r="E448" s="273"/>
      <c r="F448" s="273"/>
      <c r="G448" s="273"/>
      <c r="H448" s="273"/>
    </row>
    <row r="449" spans="1:8" ht="12.75">
      <c r="A449" s="273"/>
      <c r="B449" s="273"/>
      <c r="C449" s="273"/>
      <c r="D449" s="273"/>
      <c r="E449" s="273"/>
      <c r="F449" s="273"/>
      <c r="G449" s="273"/>
      <c r="H449" s="273"/>
    </row>
    <row r="450" spans="1:8" ht="12.75">
      <c r="A450" s="273"/>
      <c r="B450" s="273"/>
      <c r="C450" s="273"/>
      <c r="D450" s="273"/>
      <c r="E450" s="273"/>
      <c r="F450" s="273"/>
      <c r="G450" s="273"/>
      <c r="H450" s="273"/>
    </row>
    <row r="451" spans="1:8" ht="12.75">
      <c r="A451" s="273"/>
      <c r="B451" s="273"/>
      <c r="C451" s="273"/>
      <c r="D451" s="273"/>
      <c r="E451" s="273"/>
      <c r="F451" s="273"/>
      <c r="G451" s="273"/>
      <c r="H451" s="273"/>
    </row>
    <row r="452" spans="1:8" ht="12.75">
      <c r="A452" s="273"/>
      <c r="B452" s="273"/>
      <c r="C452" s="273"/>
      <c r="D452" s="273"/>
      <c r="E452" s="273"/>
      <c r="F452" s="273"/>
      <c r="G452" s="273"/>
      <c r="H452" s="273"/>
    </row>
    <row r="453" spans="1:8" ht="12.75">
      <c r="A453" s="273"/>
      <c r="B453" s="273"/>
      <c r="C453" s="273"/>
      <c r="D453" s="273"/>
      <c r="E453" s="273"/>
      <c r="F453" s="273"/>
      <c r="G453" s="273"/>
      <c r="H453" s="273"/>
    </row>
    <row r="454" spans="1:8" ht="12.75">
      <c r="A454" s="273"/>
      <c r="B454" s="273"/>
      <c r="C454" s="273"/>
      <c r="D454" s="273"/>
      <c r="E454" s="273"/>
      <c r="F454" s="273"/>
      <c r="G454" s="273"/>
      <c r="H454" s="273"/>
    </row>
    <row r="455" spans="1:8" ht="12.75">
      <c r="A455" s="273"/>
      <c r="B455" s="273"/>
      <c r="C455" s="273"/>
      <c r="D455" s="273"/>
      <c r="E455" s="273"/>
      <c r="F455" s="273"/>
      <c r="G455" s="273"/>
      <c r="H455" s="273"/>
    </row>
    <row r="456" spans="1:8" ht="12.75">
      <c r="A456" s="273"/>
      <c r="B456" s="273"/>
      <c r="C456" s="273"/>
      <c r="D456" s="273"/>
      <c r="E456" s="273"/>
      <c r="F456" s="273"/>
      <c r="G456" s="273"/>
      <c r="H456" s="273"/>
    </row>
    <row r="457" spans="1:8" ht="12.75">
      <c r="A457" s="273"/>
      <c r="B457" s="273"/>
      <c r="C457" s="273"/>
      <c r="D457" s="273"/>
      <c r="E457" s="273"/>
      <c r="F457" s="273"/>
      <c r="G457" s="273"/>
      <c r="H457" s="273"/>
    </row>
    <row r="458" spans="1:8" ht="12.75">
      <c r="A458" s="273"/>
      <c r="B458" s="273"/>
      <c r="C458" s="273"/>
      <c r="D458" s="273"/>
      <c r="E458" s="273"/>
      <c r="F458" s="273"/>
      <c r="G458" s="273"/>
      <c r="H458" s="273"/>
    </row>
    <row r="459" spans="1:8" ht="12.75">
      <c r="A459" s="273"/>
      <c r="B459" s="273"/>
      <c r="C459" s="273"/>
      <c r="D459" s="273"/>
      <c r="E459" s="273"/>
      <c r="F459" s="273"/>
      <c r="G459" s="273"/>
      <c r="H459" s="273"/>
    </row>
    <row r="460" spans="1:8" ht="12.75">
      <c r="A460" s="273"/>
      <c r="B460" s="273"/>
      <c r="C460" s="273"/>
      <c r="D460" s="273"/>
      <c r="E460" s="273"/>
      <c r="F460" s="273"/>
      <c r="G460" s="273"/>
      <c r="H460" s="273"/>
    </row>
    <row r="461" spans="1:8" ht="12.75">
      <c r="A461" s="273"/>
      <c r="B461" s="273"/>
      <c r="C461" s="273"/>
      <c r="D461" s="273"/>
      <c r="E461" s="273"/>
      <c r="F461" s="273"/>
      <c r="G461" s="273"/>
      <c r="H461" s="273"/>
    </row>
    <row r="462" spans="1:8" ht="12.75">
      <c r="A462" s="273"/>
      <c r="B462" s="273"/>
      <c r="C462" s="273"/>
      <c r="D462" s="273"/>
      <c r="E462" s="273"/>
      <c r="F462" s="273"/>
      <c r="G462" s="273"/>
      <c r="H462" s="273"/>
    </row>
    <row r="463" spans="1:8" ht="12.75">
      <c r="A463" s="273"/>
      <c r="B463" s="273"/>
      <c r="C463" s="273"/>
      <c r="D463" s="273"/>
      <c r="E463" s="273"/>
      <c r="F463" s="273"/>
      <c r="G463" s="273"/>
      <c r="H463" s="273"/>
    </row>
    <row r="464" spans="1:8" ht="12.75">
      <c r="A464" s="273"/>
      <c r="B464" s="273"/>
      <c r="C464" s="273"/>
      <c r="D464" s="273"/>
      <c r="E464" s="273"/>
      <c r="F464" s="273"/>
      <c r="G464" s="273"/>
      <c r="H464" s="273"/>
    </row>
    <row r="465" spans="1:8" ht="12.75">
      <c r="A465" s="273"/>
      <c r="B465" s="273"/>
      <c r="C465" s="273"/>
      <c r="D465" s="273"/>
      <c r="E465" s="273"/>
      <c r="F465" s="273"/>
      <c r="G465" s="273"/>
      <c r="H465" s="273"/>
    </row>
    <row r="466" spans="1:8" ht="12.75">
      <c r="A466" s="273"/>
      <c r="B466" s="273"/>
      <c r="C466" s="273"/>
      <c r="D466" s="273"/>
      <c r="E466" s="273"/>
      <c r="F466" s="273"/>
      <c r="G466" s="273"/>
      <c r="H466" s="273"/>
    </row>
    <row r="467" spans="1:8" ht="12.75">
      <c r="A467" s="273"/>
      <c r="B467" s="273"/>
      <c r="C467" s="273"/>
      <c r="D467" s="273"/>
      <c r="E467" s="273"/>
      <c r="F467" s="273"/>
      <c r="G467" s="273"/>
      <c r="H467" s="273"/>
    </row>
    <row r="468" spans="1:8" ht="12.75">
      <c r="A468" s="273"/>
      <c r="B468" s="273"/>
      <c r="C468" s="273"/>
      <c r="D468" s="273"/>
      <c r="E468" s="273"/>
      <c r="F468" s="273"/>
      <c r="G468" s="273"/>
      <c r="H468" s="273"/>
    </row>
    <row r="469" spans="1:8" ht="12.75">
      <c r="A469" s="273"/>
      <c r="B469" s="273"/>
      <c r="C469" s="273"/>
      <c r="D469" s="273"/>
      <c r="E469" s="273"/>
      <c r="F469" s="273"/>
      <c r="G469" s="273"/>
      <c r="H469" s="273"/>
    </row>
    <row r="470" spans="1:8" ht="12.75">
      <c r="A470" s="273"/>
      <c r="B470" s="273"/>
      <c r="C470" s="273"/>
      <c r="D470" s="273"/>
      <c r="E470" s="273"/>
      <c r="F470" s="273"/>
      <c r="G470" s="273"/>
      <c r="H470" s="273"/>
    </row>
    <row r="471" spans="1:8" ht="12.75">
      <c r="A471" s="273"/>
      <c r="B471" s="273"/>
      <c r="C471" s="273"/>
      <c r="D471" s="273"/>
      <c r="E471" s="273"/>
      <c r="F471" s="273"/>
      <c r="G471" s="273"/>
      <c r="H471" s="273"/>
    </row>
    <row r="472" spans="1:8" ht="12.75">
      <c r="A472" s="273"/>
      <c r="B472" s="273"/>
      <c r="C472" s="273"/>
      <c r="D472" s="273"/>
      <c r="E472" s="273"/>
      <c r="F472" s="273"/>
      <c r="G472" s="273"/>
      <c r="H472" s="273"/>
    </row>
    <row r="473" spans="1:8" ht="12.75">
      <c r="A473" s="273"/>
      <c r="B473" s="273"/>
      <c r="C473" s="273"/>
      <c r="D473" s="273"/>
      <c r="E473" s="273"/>
      <c r="F473" s="273"/>
      <c r="G473" s="273"/>
      <c r="H473" s="273"/>
    </row>
    <row r="474" spans="1:8" ht="12.75">
      <c r="A474" s="273"/>
      <c r="B474" s="273"/>
      <c r="C474" s="273"/>
      <c r="D474" s="273"/>
      <c r="E474" s="273"/>
      <c r="F474" s="273"/>
      <c r="G474" s="273"/>
      <c r="H474" s="273"/>
    </row>
    <row r="475" spans="1:8" ht="12.75">
      <c r="A475" s="273"/>
      <c r="B475" s="273"/>
      <c r="C475" s="273"/>
      <c r="D475" s="273"/>
      <c r="E475" s="273"/>
      <c r="F475" s="273"/>
      <c r="G475" s="273"/>
      <c r="H475" s="273"/>
    </row>
    <row r="476" spans="1:8" ht="12.75">
      <c r="A476" s="273"/>
      <c r="B476" s="273"/>
      <c r="C476" s="273"/>
      <c r="D476" s="273"/>
      <c r="E476" s="273"/>
      <c r="F476" s="273"/>
      <c r="G476" s="273"/>
      <c r="H476" s="273"/>
    </row>
    <row r="477" spans="1:8" ht="12.75">
      <c r="A477" s="273"/>
      <c r="B477" s="273"/>
      <c r="C477" s="273"/>
      <c r="D477" s="273"/>
      <c r="E477" s="273"/>
      <c r="F477" s="273"/>
      <c r="G477" s="273"/>
      <c r="H477" s="273"/>
    </row>
    <row r="478" spans="1:8" ht="12.75">
      <c r="A478" s="273"/>
      <c r="B478" s="273"/>
      <c r="C478" s="273"/>
      <c r="D478" s="273"/>
      <c r="E478" s="273"/>
      <c r="F478" s="273"/>
      <c r="G478" s="273"/>
      <c r="H478" s="273"/>
    </row>
    <row r="479" spans="1:8" ht="12.75">
      <c r="A479" s="273"/>
      <c r="B479" s="273"/>
      <c r="C479" s="273"/>
      <c r="D479" s="273"/>
      <c r="E479" s="273"/>
      <c r="F479" s="273"/>
      <c r="G479" s="273"/>
      <c r="H479" s="273"/>
    </row>
    <row r="480" spans="1:8" ht="12.75">
      <c r="A480" s="273"/>
      <c r="B480" s="273"/>
      <c r="C480" s="273"/>
      <c r="D480" s="273"/>
      <c r="E480" s="273"/>
      <c r="F480" s="273"/>
      <c r="G480" s="273"/>
      <c r="H480" s="273"/>
    </row>
    <row r="481" spans="1:8" ht="12.75">
      <c r="A481" s="273"/>
      <c r="B481" s="273"/>
      <c r="C481" s="273"/>
      <c r="D481" s="273"/>
      <c r="E481" s="273"/>
      <c r="F481" s="273"/>
      <c r="G481" s="273"/>
      <c r="H481" s="273"/>
    </row>
    <row r="482" spans="1:8" ht="12.75">
      <c r="A482" s="273"/>
      <c r="B482" s="273"/>
      <c r="C482" s="273"/>
      <c r="D482" s="273"/>
      <c r="E482" s="273"/>
      <c r="F482" s="273"/>
      <c r="G482" s="273"/>
      <c r="H482" s="273"/>
    </row>
    <row r="483" spans="1:8" ht="12.75">
      <c r="A483" s="273"/>
      <c r="B483" s="273"/>
      <c r="C483" s="273"/>
      <c r="D483" s="273"/>
      <c r="E483" s="273"/>
      <c r="F483" s="273"/>
      <c r="G483" s="273"/>
      <c r="H483" s="273"/>
    </row>
    <row r="484" spans="1:8" ht="12.75">
      <c r="A484" s="273"/>
      <c r="B484" s="273"/>
      <c r="C484" s="273"/>
      <c r="D484" s="273"/>
      <c r="E484" s="273"/>
      <c r="F484" s="273"/>
      <c r="G484" s="273"/>
      <c r="H484" s="273"/>
    </row>
    <row r="485" spans="1:8" ht="12.75">
      <c r="A485" s="273"/>
      <c r="B485" s="273"/>
      <c r="C485" s="273"/>
      <c r="D485" s="273"/>
      <c r="E485" s="273"/>
      <c r="F485" s="273"/>
      <c r="G485" s="273"/>
      <c r="H485" s="273"/>
    </row>
    <row r="486" spans="1:8" ht="12.75">
      <c r="A486" s="273"/>
      <c r="B486" s="273"/>
      <c r="C486" s="273"/>
      <c r="D486" s="273"/>
      <c r="E486" s="273"/>
      <c r="F486" s="273"/>
      <c r="G486" s="273"/>
      <c r="H486" s="273"/>
    </row>
    <row r="487" spans="1:8" ht="12.75">
      <c r="A487" s="273"/>
      <c r="B487" s="273"/>
      <c r="C487" s="273"/>
      <c r="D487" s="273"/>
      <c r="E487" s="273"/>
      <c r="F487" s="273"/>
      <c r="G487" s="273"/>
      <c r="H487" s="273"/>
    </row>
    <row r="488" spans="1:8" ht="12.75">
      <c r="A488" s="273"/>
      <c r="B488" s="273"/>
      <c r="C488" s="273"/>
      <c r="D488" s="273"/>
      <c r="E488" s="273"/>
      <c r="F488" s="273"/>
      <c r="G488" s="273"/>
      <c r="H488" s="273"/>
    </row>
    <row r="489" spans="1:8" ht="12.75">
      <c r="A489" s="273"/>
      <c r="B489" s="273"/>
      <c r="C489" s="273"/>
      <c r="D489" s="273"/>
      <c r="E489" s="273"/>
      <c r="F489" s="273"/>
      <c r="G489" s="273"/>
      <c r="H489" s="273"/>
    </row>
    <row r="490" spans="1:8" ht="12.75">
      <c r="A490" s="273"/>
      <c r="B490" s="273"/>
      <c r="C490" s="273"/>
      <c r="D490" s="273"/>
      <c r="E490" s="273"/>
      <c r="F490" s="273"/>
      <c r="G490" s="273"/>
      <c r="H490" s="273"/>
    </row>
    <row r="491" spans="1:8" ht="12.75">
      <c r="A491" s="273"/>
      <c r="B491" s="273"/>
      <c r="C491" s="273"/>
      <c r="D491" s="273"/>
      <c r="E491" s="273"/>
      <c r="F491" s="273"/>
      <c r="G491" s="273"/>
      <c r="H491" s="273"/>
    </row>
    <row r="492" spans="1:8" ht="12.75">
      <c r="A492" s="273"/>
      <c r="B492" s="273"/>
      <c r="C492" s="273"/>
      <c r="D492" s="273"/>
      <c r="E492" s="273"/>
      <c r="F492" s="273"/>
      <c r="G492" s="273"/>
      <c r="H492" s="273"/>
    </row>
    <row r="493" spans="1:8" ht="12.75">
      <c r="A493" s="273"/>
      <c r="B493" s="273"/>
      <c r="C493" s="273"/>
      <c r="D493" s="273"/>
      <c r="E493" s="273"/>
      <c r="F493" s="273"/>
      <c r="G493" s="273"/>
      <c r="H493" s="273"/>
    </row>
    <row r="494" spans="1:8" ht="12.75">
      <c r="A494" s="273"/>
      <c r="B494" s="273"/>
      <c r="C494" s="273"/>
      <c r="D494" s="273"/>
      <c r="E494" s="273"/>
      <c r="F494" s="273"/>
      <c r="G494" s="273"/>
      <c r="H494" s="273"/>
    </row>
    <row r="495" spans="1:8" ht="12.75">
      <c r="A495" s="273"/>
      <c r="B495" s="273"/>
      <c r="C495" s="273"/>
      <c r="D495" s="273"/>
      <c r="E495" s="273"/>
      <c r="F495" s="273"/>
      <c r="G495" s="273"/>
      <c r="H495" s="273"/>
    </row>
    <row r="496" spans="1:8" ht="12.75">
      <c r="A496" s="273"/>
      <c r="B496" s="273"/>
      <c r="C496" s="273"/>
      <c r="D496" s="273"/>
      <c r="E496" s="273"/>
      <c r="F496" s="273"/>
      <c r="G496" s="273"/>
      <c r="H496" s="273"/>
    </row>
    <row r="497" spans="1:8" ht="12.75">
      <c r="A497" s="273"/>
      <c r="B497" s="273"/>
      <c r="C497" s="273"/>
      <c r="D497" s="273"/>
      <c r="E497" s="273"/>
      <c r="F497" s="273"/>
      <c r="G497" s="273"/>
      <c r="H497" s="273"/>
    </row>
    <row r="498" spans="1:8" ht="12.75">
      <c r="A498" s="273"/>
      <c r="B498" s="273"/>
      <c r="C498" s="273"/>
      <c r="D498" s="273"/>
      <c r="E498" s="273"/>
      <c r="F498" s="273"/>
      <c r="G498" s="273"/>
      <c r="H498" s="273"/>
    </row>
    <row r="499" spans="1:8" ht="12.75">
      <c r="A499" s="273"/>
      <c r="B499" s="273"/>
      <c r="C499" s="273"/>
      <c r="D499" s="273"/>
      <c r="E499" s="273"/>
      <c r="F499" s="273"/>
      <c r="G499" s="273"/>
      <c r="H499" s="273"/>
    </row>
    <row r="500" spans="1:8" ht="12.75">
      <c r="A500" s="273"/>
      <c r="B500" s="273"/>
      <c r="C500" s="273"/>
      <c r="D500" s="273"/>
      <c r="E500" s="273"/>
      <c r="F500" s="273"/>
      <c r="G500" s="273"/>
      <c r="H500" s="273"/>
    </row>
    <row r="501" spans="1:8" ht="12.75">
      <c r="A501" s="273"/>
      <c r="B501" s="273"/>
      <c r="C501" s="273"/>
      <c r="D501" s="273"/>
      <c r="E501" s="273"/>
      <c r="F501" s="273"/>
      <c r="G501" s="273"/>
      <c r="H501" s="273"/>
    </row>
    <row r="502" spans="1:8" ht="12.75">
      <c r="A502" s="273"/>
      <c r="B502" s="273"/>
      <c r="C502" s="273"/>
      <c r="D502" s="273"/>
      <c r="E502" s="273"/>
      <c r="F502" s="273"/>
      <c r="G502" s="273"/>
      <c r="H502" s="273"/>
    </row>
    <row r="503" spans="1:8" ht="12.75">
      <c r="A503" s="273"/>
      <c r="B503" s="273"/>
      <c r="C503" s="273"/>
      <c r="D503" s="273"/>
      <c r="E503" s="273"/>
      <c r="F503" s="273"/>
      <c r="G503" s="273"/>
      <c r="H503" s="273"/>
    </row>
    <row r="504" spans="1:8" ht="12.75">
      <c r="A504" s="273"/>
      <c r="B504" s="273"/>
      <c r="C504" s="273"/>
      <c r="D504" s="273"/>
      <c r="E504" s="273"/>
      <c r="F504" s="273"/>
      <c r="G504" s="273"/>
      <c r="H504" s="273"/>
    </row>
    <row r="505" spans="1:8" ht="12.75">
      <c r="A505" s="273"/>
      <c r="B505" s="273"/>
      <c r="C505" s="273"/>
      <c r="D505" s="273"/>
      <c r="E505" s="273"/>
      <c r="F505" s="273"/>
      <c r="G505" s="273"/>
      <c r="H505" s="273"/>
    </row>
    <row r="506" spans="1:8" ht="12.75">
      <c r="A506" s="273"/>
      <c r="B506" s="273"/>
      <c r="C506" s="273"/>
      <c r="D506" s="273"/>
      <c r="E506" s="273"/>
      <c r="F506" s="273"/>
      <c r="G506" s="273"/>
      <c r="H506" s="273"/>
    </row>
    <row r="507" spans="1:8" ht="12.75">
      <c r="A507" s="273"/>
      <c r="B507" s="273"/>
      <c r="C507" s="273"/>
      <c r="D507" s="273"/>
      <c r="E507" s="273"/>
      <c r="F507" s="273"/>
      <c r="G507" s="273"/>
      <c r="H507" s="273"/>
    </row>
    <row r="508" spans="1:8" ht="12.75">
      <c r="A508" s="273"/>
      <c r="B508" s="273"/>
      <c r="C508" s="273"/>
      <c r="D508" s="273"/>
      <c r="E508" s="273"/>
      <c r="F508" s="273"/>
      <c r="G508" s="273"/>
      <c r="H508" s="273"/>
    </row>
    <row r="509" spans="1:8" ht="12.75">
      <c r="A509" s="273"/>
      <c r="B509" s="273"/>
      <c r="C509" s="273"/>
      <c r="D509" s="273"/>
      <c r="E509" s="273"/>
      <c r="F509" s="273"/>
      <c r="G509" s="273"/>
      <c r="H509" s="273"/>
    </row>
    <row r="510" spans="1:8" ht="12.75">
      <c r="A510" s="273"/>
      <c r="B510" s="273"/>
      <c r="C510" s="273"/>
      <c r="D510" s="273"/>
      <c r="E510" s="273"/>
      <c r="F510" s="273"/>
      <c r="G510" s="273"/>
      <c r="H510" s="273"/>
    </row>
    <row r="511" spans="1:8" ht="12.75">
      <c r="A511" s="273"/>
      <c r="B511" s="273"/>
      <c r="C511" s="273"/>
      <c r="D511" s="273"/>
      <c r="E511" s="273"/>
      <c r="F511" s="273"/>
      <c r="G511" s="273"/>
      <c r="H511" s="273"/>
    </row>
    <row r="512" spans="1:8" ht="12.75">
      <c r="A512" s="273"/>
      <c r="B512" s="273"/>
      <c r="C512" s="273"/>
      <c r="D512" s="273"/>
      <c r="E512" s="273"/>
      <c r="F512" s="273"/>
      <c r="G512" s="273"/>
      <c r="H512" s="273"/>
    </row>
    <row r="513" spans="1:8" ht="12.75">
      <c r="A513" s="273"/>
      <c r="B513" s="273"/>
      <c r="C513" s="273"/>
      <c r="D513" s="273"/>
      <c r="E513" s="273"/>
      <c r="F513" s="273"/>
      <c r="G513" s="273"/>
      <c r="H513" s="273"/>
    </row>
    <row r="514" spans="1:8" ht="12.75">
      <c r="A514" s="273"/>
      <c r="B514" s="273"/>
      <c r="C514" s="273"/>
      <c r="D514" s="273"/>
      <c r="E514" s="273"/>
      <c r="F514" s="273"/>
      <c r="G514" s="273"/>
      <c r="H514" s="273"/>
    </row>
    <row r="515" spans="1:8" ht="12.75">
      <c r="A515" s="273"/>
      <c r="B515" s="273"/>
      <c r="C515" s="273"/>
      <c r="D515" s="273"/>
      <c r="E515" s="273"/>
      <c r="F515" s="273"/>
      <c r="G515" s="273"/>
      <c r="H515" s="273"/>
    </row>
    <row r="516" spans="1:8" ht="12.75">
      <c r="A516" s="273"/>
      <c r="B516" s="273"/>
      <c r="C516" s="273"/>
      <c r="D516" s="273"/>
      <c r="E516" s="273"/>
      <c r="F516" s="273"/>
      <c r="G516" s="273"/>
      <c r="H516" s="273"/>
    </row>
    <row r="517" spans="1:8" ht="12.75">
      <c r="A517" s="273"/>
      <c r="B517" s="273"/>
      <c r="C517" s="273"/>
      <c r="D517" s="273"/>
      <c r="E517" s="273"/>
      <c r="F517" s="273"/>
      <c r="G517" s="273"/>
      <c r="H517" s="273"/>
    </row>
    <row r="518" spans="1:8" ht="12.75">
      <c r="A518" s="273"/>
      <c r="B518" s="273"/>
      <c r="C518" s="273"/>
      <c r="D518" s="273"/>
      <c r="E518" s="273"/>
      <c r="F518" s="273"/>
      <c r="G518" s="273"/>
      <c r="H518" s="273"/>
    </row>
    <row r="519" spans="1:8" ht="12.75">
      <c r="A519" s="273"/>
      <c r="B519" s="273"/>
      <c r="C519" s="273"/>
      <c r="D519" s="273"/>
      <c r="E519" s="273"/>
      <c r="F519" s="273"/>
      <c r="G519" s="273"/>
      <c r="H519" s="273"/>
    </row>
    <row r="520" spans="1:8" ht="12.75">
      <c r="A520" s="273"/>
      <c r="B520" s="273"/>
      <c r="C520" s="273"/>
      <c r="D520" s="273"/>
      <c r="E520" s="273"/>
      <c r="F520" s="273"/>
      <c r="G520" s="273"/>
      <c r="H520" s="273"/>
    </row>
    <row r="521" spans="1:8" ht="12.75">
      <c r="A521" s="273"/>
      <c r="B521" s="273"/>
      <c r="C521" s="273"/>
      <c r="D521" s="273"/>
      <c r="E521" s="273"/>
      <c r="F521" s="273"/>
      <c r="G521" s="273"/>
      <c r="H521" s="273"/>
    </row>
    <row r="522" spans="1:8" ht="12.75">
      <c r="A522" s="273"/>
      <c r="B522" s="273"/>
      <c r="C522" s="273"/>
      <c r="D522" s="273"/>
      <c r="E522" s="273"/>
      <c r="F522" s="273"/>
      <c r="G522" s="273"/>
      <c r="H522" s="273"/>
    </row>
    <row r="523" spans="1:8" ht="12.75">
      <c r="A523" s="273"/>
      <c r="B523" s="273"/>
      <c r="C523" s="273"/>
      <c r="D523" s="273"/>
      <c r="E523" s="273"/>
      <c r="F523" s="273"/>
      <c r="G523" s="273"/>
      <c r="H523" s="273"/>
    </row>
    <row r="524" spans="1:8" ht="12.75">
      <c r="A524" s="273"/>
      <c r="B524" s="273"/>
      <c r="C524" s="273"/>
      <c r="D524" s="273"/>
      <c r="E524" s="273"/>
      <c r="F524" s="273"/>
      <c r="G524" s="273"/>
      <c r="H524" s="273"/>
    </row>
    <row r="525" spans="1:8" ht="12.75">
      <c r="A525" s="273"/>
      <c r="B525" s="273"/>
      <c r="C525" s="273"/>
      <c r="D525" s="273"/>
      <c r="E525" s="273"/>
      <c r="F525" s="273"/>
      <c r="G525" s="273"/>
      <c r="H525" s="273"/>
    </row>
    <row r="526" spans="1:8" ht="12.75">
      <c r="A526" s="273"/>
      <c r="B526" s="273"/>
      <c r="C526" s="273"/>
      <c r="D526" s="273"/>
      <c r="E526" s="273"/>
      <c r="F526" s="273"/>
      <c r="G526" s="273"/>
      <c r="H526" s="273"/>
    </row>
    <row r="527" spans="1:8" ht="12.75">
      <c r="A527" s="273"/>
      <c r="B527" s="273"/>
      <c r="C527" s="273"/>
      <c r="D527" s="273"/>
      <c r="E527" s="273"/>
      <c r="F527" s="273"/>
      <c r="G527" s="273"/>
      <c r="H527" s="273"/>
    </row>
    <row r="528" spans="1:8" ht="12.75">
      <c r="A528" s="273"/>
      <c r="B528" s="273"/>
      <c r="C528" s="273"/>
      <c r="D528" s="273"/>
      <c r="E528" s="273"/>
      <c r="F528" s="273"/>
      <c r="G528" s="273"/>
      <c r="H528" s="273"/>
    </row>
    <row r="529" spans="1:8" ht="12.75">
      <c r="A529" s="273"/>
      <c r="B529" s="273"/>
      <c r="C529" s="273"/>
      <c r="D529" s="273"/>
      <c r="E529" s="273"/>
      <c r="F529" s="273"/>
      <c r="G529" s="273"/>
      <c r="H529" s="273"/>
    </row>
    <row r="530" spans="1:8" ht="12.75">
      <c r="A530" s="273"/>
      <c r="B530" s="273"/>
      <c r="C530" s="273"/>
      <c r="D530" s="273"/>
      <c r="E530" s="273"/>
      <c r="F530" s="273"/>
      <c r="G530" s="273"/>
      <c r="H530" s="273"/>
    </row>
    <row r="531" spans="1:8" ht="12.75">
      <c r="A531" s="273"/>
      <c r="B531" s="273"/>
      <c r="C531" s="273"/>
      <c r="D531" s="273"/>
      <c r="E531" s="273"/>
      <c r="F531" s="273"/>
      <c r="G531" s="273"/>
      <c r="H531" s="273"/>
    </row>
    <row r="532" spans="1:8" ht="12.75">
      <c r="A532" s="273"/>
      <c r="B532" s="273"/>
      <c r="C532" s="273"/>
      <c r="D532" s="273"/>
      <c r="E532" s="273"/>
      <c r="F532" s="273"/>
      <c r="G532" s="273"/>
      <c r="H532" s="273"/>
    </row>
    <row r="533" spans="1:8" ht="12.75">
      <c r="A533" s="273"/>
      <c r="B533" s="273"/>
      <c r="C533" s="273"/>
      <c r="D533" s="273"/>
      <c r="E533" s="273"/>
      <c r="F533" s="273"/>
      <c r="G533" s="273"/>
      <c r="H533" s="273"/>
    </row>
    <row r="534" spans="1:8" ht="12.75">
      <c r="A534" s="273"/>
      <c r="B534" s="273"/>
      <c r="C534" s="273"/>
      <c r="D534" s="273"/>
      <c r="E534" s="273"/>
      <c r="F534" s="273"/>
      <c r="G534" s="273"/>
      <c r="H534" s="273"/>
    </row>
    <row r="535" spans="1:8" ht="12.75">
      <c r="A535" s="273"/>
      <c r="B535" s="273"/>
      <c r="C535" s="273"/>
      <c r="D535" s="273"/>
      <c r="E535" s="273"/>
      <c r="F535" s="273"/>
      <c r="G535" s="273"/>
      <c r="H535" s="273"/>
    </row>
    <row r="536" spans="1:8" ht="12.75">
      <c r="A536" s="273"/>
      <c r="B536" s="273"/>
      <c r="C536" s="273"/>
      <c r="D536" s="273"/>
      <c r="E536" s="273"/>
      <c r="F536" s="273"/>
      <c r="G536" s="273"/>
      <c r="H536" s="273"/>
    </row>
    <row r="537" spans="1:8" ht="12.75">
      <c r="A537" s="273"/>
      <c r="B537" s="273"/>
      <c r="C537" s="273"/>
      <c r="D537" s="273"/>
      <c r="E537" s="273"/>
      <c r="F537" s="273"/>
      <c r="G537" s="273"/>
      <c r="H537" s="273"/>
    </row>
  </sheetData>
  <sheetProtection/>
  <mergeCells count="1">
    <mergeCell ref="A1:F1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100"/>
  <sheetViews>
    <sheetView zoomScalePageLayoutView="0" workbookViewId="0" topLeftCell="C42">
      <selection activeCell="M71" sqref="M71"/>
    </sheetView>
  </sheetViews>
  <sheetFormatPr defaultColWidth="11.421875" defaultRowHeight="12.75"/>
  <cols>
    <col min="1" max="1" width="2.7109375" style="4" customWidth="1"/>
    <col min="2" max="5" width="10.7109375" style="4" customWidth="1"/>
    <col min="6" max="6" width="1.28515625" style="4" customWidth="1"/>
    <col min="7" max="10" width="10.7109375" style="4" customWidth="1"/>
    <col min="11" max="11" width="2.28125" style="4" customWidth="1"/>
    <col min="12" max="16384" width="11.421875" style="4" customWidth="1"/>
  </cols>
  <sheetData>
    <row r="1" spans="1:11" ht="27" customHeight="1">
      <c r="A1" s="18"/>
      <c r="B1" s="21">
        <v>1999</v>
      </c>
      <c r="C1" s="18"/>
      <c r="D1" s="18"/>
      <c r="E1" s="18"/>
      <c r="F1" s="20" t="s">
        <v>161</v>
      </c>
      <c r="G1" s="18"/>
      <c r="H1" s="18"/>
      <c r="I1" s="18"/>
      <c r="J1" s="21">
        <v>1999</v>
      </c>
      <c r="K1" s="18"/>
    </row>
    <row r="2" spans="1:11" ht="8.25">
      <c r="A2" s="18"/>
      <c r="B2" s="1" t="s">
        <v>76</v>
      </c>
      <c r="C2" s="2"/>
      <c r="D2" s="2"/>
      <c r="E2" s="3"/>
      <c r="F2" s="18"/>
      <c r="G2" s="1" t="s">
        <v>77</v>
      </c>
      <c r="H2" s="2"/>
      <c r="I2" s="2"/>
      <c r="J2" s="3"/>
      <c r="K2" s="18"/>
    </row>
    <row r="3" spans="1:11" ht="8.25">
      <c r="A3" s="18"/>
      <c r="B3" s="5" t="s">
        <v>78</v>
      </c>
      <c r="C3" s="6"/>
      <c r="D3" s="6" t="s">
        <v>79</v>
      </c>
      <c r="E3" s="7"/>
      <c r="F3" s="18"/>
      <c r="G3" s="5" t="s">
        <v>80</v>
      </c>
      <c r="H3" s="6"/>
      <c r="I3" s="6"/>
      <c r="J3" s="7"/>
      <c r="K3" s="18"/>
    </row>
    <row r="4" spans="1:11" ht="8.25">
      <c r="A4" s="18"/>
      <c r="B4" s="8"/>
      <c r="C4" s="9" t="s">
        <v>81</v>
      </c>
      <c r="D4" s="10"/>
      <c r="E4" s="9" t="s">
        <v>82</v>
      </c>
      <c r="F4" s="18"/>
      <c r="G4" s="8"/>
      <c r="H4" s="9" t="s">
        <v>81</v>
      </c>
      <c r="I4" s="10"/>
      <c r="J4" s="9" t="s">
        <v>82</v>
      </c>
      <c r="K4" s="18"/>
    </row>
    <row r="5" spans="1:11" ht="8.25">
      <c r="A5" s="18"/>
      <c r="B5" s="11" t="s">
        <v>83</v>
      </c>
      <c r="C5" s="12">
        <v>24850</v>
      </c>
      <c r="D5" s="13" t="s">
        <v>83</v>
      </c>
      <c r="E5" s="12">
        <v>24850</v>
      </c>
      <c r="F5" s="18"/>
      <c r="G5" s="11" t="s">
        <v>83</v>
      </c>
      <c r="H5" s="12">
        <v>14000</v>
      </c>
      <c r="I5" s="13" t="s">
        <v>83</v>
      </c>
      <c r="J5" s="12"/>
      <c r="K5" s="18"/>
    </row>
    <row r="6" spans="1:11" ht="8.25">
      <c r="A6" s="18"/>
      <c r="B6" s="5"/>
      <c r="C6" s="7"/>
      <c r="D6" s="6"/>
      <c r="E6" s="7"/>
      <c r="F6" s="18"/>
      <c r="G6" s="5"/>
      <c r="H6" s="7"/>
      <c r="I6" s="6"/>
      <c r="J6" s="7"/>
      <c r="K6" s="18"/>
    </row>
    <row r="7" spans="1:11" ht="9" thickBot="1">
      <c r="A7" s="18"/>
      <c r="B7" s="5" t="s">
        <v>131</v>
      </c>
      <c r="C7" s="63">
        <v>22010</v>
      </c>
      <c r="D7" s="6"/>
      <c r="E7" s="63">
        <v>22365</v>
      </c>
      <c r="F7" s="18"/>
      <c r="G7" s="5" t="s">
        <v>132</v>
      </c>
      <c r="H7" s="63">
        <v>15000</v>
      </c>
      <c r="I7" s="6"/>
      <c r="J7" s="7"/>
      <c r="K7" s="18"/>
    </row>
    <row r="8" spans="1:11" ht="9" thickBot="1">
      <c r="A8" s="18"/>
      <c r="B8" s="8"/>
      <c r="C8" s="14" t="s">
        <v>84</v>
      </c>
      <c r="D8" s="58">
        <f>C7-E7</f>
        <v>-355</v>
      </c>
      <c r="E8" s="9"/>
      <c r="F8" s="18"/>
      <c r="G8" s="8"/>
      <c r="H8" s="14" t="s">
        <v>84</v>
      </c>
      <c r="I8" s="57">
        <v>15000</v>
      </c>
      <c r="J8" s="9"/>
      <c r="K8" s="18"/>
    </row>
    <row r="9" spans="1:11" ht="8.25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</row>
    <row r="10" spans="1:11" ht="8.25">
      <c r="A10" s="18"/>
      <c r="B10" s="1" t="s">
        <v>85</v>
      </c>
      <c r="C10" s="2"/>
      <c r="D10" s="2"/>
      <c r="E10" s="3"/>
      <c r="F10" s="18"/>
      <c r="G10" s="1" t="s">
        <v>86</v>
      </c>
      <c r="H10" s="2"/>
      <c r="I10" s="2"/>
      <c r="J10" s="3"/>
      <c r="K10" s="18"/>
    </row>
    <row r="11" spans="1:11" ht="8.25">
      <c r="A11" s="18"/>
      <c r="B11" s="5" t="s">
        <v>87</v>
      </c>
      <c r="C11" s="6"/>
      <c r="D11" s="6"/>
      <c r="E11" s="7"/>
      <c r="F11" s="18"/>
      <c r="G11" s="5" t="s">
        <v>88</v>
      </c>
      <c r="H11" s="6"/>
      <c r="I11" s="6"/>
      <c r="J11" s="7"/>
      <c r="K11" s="18"/>
    </row>
    <row r="12" spans="1:11" ht="8.25">
      <c r="A12" s="18"/>
      <c r="B12" s="8"/>
      <c r="C12" s="9" t="s">
        <v>81</v>
      </c>
      <c r="D12" s="10"/>
      <c r="E12" s="9" t="s">
        <v>82</v>
      </c>
      <c r="F12" s="18"/>
      <c r="G12" s="8"/>
      <c r="H12" s="9" t="s">
        <v>81</v>
      </c>
      <c r="I12" s="10"/>
      <c r="J12" s="9" t="s">
        <v>82</v>
      </c>
      <c r="K12" s="18"/>
    </row>
    <row r="13" spans="1:11" ht="8.25">
      <c r="A13" s="18"/>
      <c r="B13" s="11" t="s">
        <v>83</v>
      </c>
      <c r="C13" s="12">
        <v>3350</v>
      </c>
      <c r="D13" s="13" t="s">
        <v>83</v>
      </c>
      <c r="E13" s="12">
        <v>3350</v>
      </c>
      <c r="F13" s="18"/>
      <c r="G13" s="11" t="s">
        <v>83</v>
      </c>
      <c r="H13" s="12">
        <v>302350</v>
      </c>
      <c r="I13" s="13" t="s">
        <v>83</v>
      </c>
      <c r="J13" s="12"/>
      <c r="K13" s="18"/>
    </row>
    <row r="14" spans="1:11" ht="8.25">
      <c r="A14" s="18"/>
      <c r="B14" s="5"/>
      <c r="C14" s="7"/>
      <c r="D14" s="6"/>
      <c r="E14" s="7"/>
      <c r="F14" s="18"/>
      <c r="G14" s="5" t="s">
        <v>129</v>
      </c>
      <c r="H14" s="7">
        <v>309305.7</v>
      </c>
      <c r="I14" s="6"/>
      <c r="J14" s="7"/>
      <c r="K14" s="18"/>
    </row>
    <row r="15" spans="1:11" ht="9" thickBot="1">
      <c r="A15" s="18"/>
      <c r="B15" s="5" t="s">
        <v>132</v>
      </c>
      <c r="C15" s="63">
        <v>3750</v>
      </c>
      <c r="D15" s="6"/>
      <c r="E15" s="63">
        <v>3750</v>
      </c>
      <c r="F15" s="18"/>
      <c r="G15" s="5" t="s">
        <v>130</v>
      </c>
      <c r="H15" s="7">
        <v>43557.66</v>
      </c>
      <c r="I15" s="6"/>
      <c r="J15" s="7"/>
      <c r="K15" s="18"/>
    </row>
    <row r="16" spans="1:11" ht="9" thickBot="1">
      <c r="A16" s="18"/>
      <c r="B16" s="8"/>
      <c r="C16" s="14" t="s">
        <v>84</v>
      </c>
      <c r="D16" s="58">
        <v>0</v>
      </c>
      <c r="E16" s="9"/>
      <c r="F16" s="18"/>
      <c r="G16" s="8"/>
      <c r="H16" s="14" t="s">
        <v>84</v>
      </c>
      <c r="I16" s="57">
        <f>H14+H15</f>
        <v>352863.36</v>
      </c>
      <c r="J16" s="9"/>
      <c r="K16" s="18"/>
    </row>
    <row r="17" spans="1:11" ht="8.25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</row>
    <row r="18" spans="1:11" ht="8.25">
      <c r="A18" s="18"/>
      <c r="B18" s="1" t="s">
        <v>89</v>
      </c>
      <c r="C18" s="2"/>
      <c r="D18" s="2"/>
      <c r="E18" s="3"/>
      <c r="F18" s="18"/>
      <c r="G18" s="1" t="s">
        <v>90</v>
      </c>
      <c r="H18" s="2"/>
      <c r="I18" s="2"/>
      <c r="J18" s="3"/>
      <c r="K18" s="18"/>
    </row>
    <row r="19" spans="1:11" ht="8.25">
      <c r="A19" s="18"/>
      <c r="B19" s="5" t="s">
        <v>91</v>
      </c>
      <c r="C19" s="6"/>
      <c r="D19" s="6"/>
      <c r="E19" s="7"/>
      <c r="F19" s="18"/>
      <c r="G19" s="5" t="s">
        <v>45</v>
      </c>
      <c r="H19" s="6"/>
      <c r="I19" s="6"/>
      <c r="J19" s="7"/>
      <c r="K19" s="18"/>
    </row>
    <row r="20" spans="1:11" ht="8.25">
      <c r="A20" s="18"/>
      <c r="B20" s="8"/>
      <c r="C20" s="9" t="s">
        <v>81</v>
      </c>
      <c r="D20" s="10"/>
      <c r="E20" s="9" t="s">
        <v>82</v>
      </c>
      <c r="F20" s="18"/>
      <c r="G20" s="8"/>
      <c r="H20" s="9" t="s">
        <v>81</v>
      </c>
      <c r="I20" s="10"/>
      <c r="J20" s="9" t="s">
        <v>82</v>
      </c>
      <c r="K20" s="18"/>
    </row>
    <row r="21" spans="1:11" ht="8.25">
      <c r="A21" s="18"/>
      <c r="B21" s="11" t="s">
        <v>83</v>
      </c>
      <c r="C21" s="12">
        <v>0</v>
      </c>
      <c r="D21" s="13" t="s">
        <v>83</v>
      </c>
      <c r="E21" s="12">
        <v>40000</v>
      </c>
      <c r="F21" s="18"/>
      <c r="G21" s="11" t="s">
        <v>83</v>
      </c>
      <c r="H21" s="12">
        <v>130000</v>
      </c>
      <c r="I21" s="13" t="s">
        <v>83</v>
      </c>
      <c r="J21" s="12">
        <v>95000</v>
      </c>
      <c r="K21" s="18"/>
    </row>
    <row r="22" spans="1:11" ht="8.25">
      <c r="A22" s="18"/>
      <c r="B22" s="5" t="s">
        <v>133</v>
      </c>
      <c r="C22" s="7">
        <v>1700</v>
      </c>
      <c r="D22" s="6" t="s">
        <v>93</v>
      </c>
      <c r="E22" s="7">
        <f>3600</f>
        <v>3600</v>
      </c>
      <c r="F22" s="18"/>
      <c r="G22" s="5"/>
      <c r="H22" s="7"/>
      <c r="I22" s="6"/>
      <c r="J22" s="7"/>
      <c r="K22" s="18"/>
    </row>
    <row r="23" spans="1:11" ht="8.25">
      <c r="A23" s="18"/>
      <c r="B23" s="5"/>
      <c r="C23" s="7"/>
      <c r="D23" s="6" t="s">
        <v>134</v>
      </c>
      <c r="E23" s="7">
        <f>5100+5766.21+6155.5+411+110+4500+6900</f>
        <v>28942.71</v>
      </c>
      <c r="F23" s="18"/>
      <c r="G23" s="5"/>
      <c r="H23" s="63">
        <v>165350</v>
      </c>
      <c r="I23" s="6"/>
      <c r="J23" s="63">
        <v>166497</v>
      </c>
      <c r="K23" s="18"/>
    </row>
    <row r="24" spans="1:11" ht="8.25">
      <c r="A24" s="18"/>
      <c r="B24" s="5"/>
      <c r="C24" s="7"/>
      <c r="D24" s="6" t="s">
        <v>92</v>
      </c>
      <c r="E24" s="7">
        <f>1007.15</f>
        <v>1007.15</v>
      </c>
      <c r="F24" s="18"/>
      <c r="G24" s="5"/>
      <c r="H24" s="7"/>
      <c r="I24" s="6"/>
      <c r="J24" s="7"/>
      <c r="K24" s="18"/>
    </row>
    <row r="25" spans="1:11" ht="8.25">
      <c r="A25" s="18"/>
      <c r="B25" s="5"/>
      <c r="C25" s="7"/>
      <c r="D25" s="6" t="s">
        <v>135</v>
      </c>
      <c r="E25" s="7">
        <f>423.8+688+2890</f>
        <v>4001.8</v>
      </c>
      <c r="F25" s="18"/>
      <c r="G25" s="5"/>
      <c r="H25" s="7"/>
      <c r="I25" s="6"/>
      <c r="J25" s="7"/>
      <c r="K25" s="18"/>
    </row>
    <row r="26" spans="1:11" ht="8.25">
      <c r="A26" s="18"/>
      <c r="B26" s="5"/>
      <c r="C26" s="7"/>
      <c r="D26" s="6" t="s">
        <v>136</v>
      </c>
      <c r="E26" s="7">
        <v>18096.25</v>
      </c>
      <c r="F26" s="18"/>
      <c r="G26" s="5"/>
      <c r="H26" s="7"/>
      <c r="I26" s="6"/>
      <c r="J26" s="7"/>
      <c r="K26" s="18"/>
    </row>
    <row r="27" spans="1:11" ht="9" thickBot="1">
      <c r="A27" s="18"/>
      <c r="B27" s="5"/>
      <c r="C27" s="63">
        <v>1700</v>
      </c>
      <c r="E27" s="63">
        <f>SUM(E22:E26)</f>
        <v>55647.91</v>
      </c>
      <c r="F27" s="18"/>
      <c r="G27" s="5"/>
      <c r="H27" s="6"/>
      <c r="I27" s="6"/>
      <c r="J27" s="7"/>
      <c r="K27" s="18"/>
    </row>
    <row r="28" spans="1:11" ht="9" thickBot="1">
      <c r="A28" s="18"/>
      <c r="B28" s="8"/>
      <c r="C28" s="14" t="s">
        <v>84</v>
      </c>
      <c r="D28" s="57">
        <f>C27-E27</f>
        <v>-53947.91</v>
      </c>
      <c r="E28" s="9"/>
      <c r="F28" s="18"/>
      <c r="G28" s="8"/>
      <c r="H28" s="14" t="s">
        <v>84</v>
      </c>
      <c r="I28" s="57">
        <f>H23-J23</f>
        <v>-1147</v>
      </c>
      <c r="J28" s="9"/>
      <c r="K28" s="18"/>
    </row>
    <row r="29" spans="1:11" ht="8.25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</row>
    <row r="30" spans="1:11" ht="8.25">
      <c r="A30" s="18"/>
      <c r="B30" s="1" t="s">
        <v>94</v>
      </c>
      <c r="C30" s="2"/>
      <c r="D30" s="2"/>
      <c r="E30" s="3"/>
      <c r="F30" s="18"/>
      <c r="G30" s="1" t="s">
        <v>95</v>
      </c>
      <c r="H30" s="2"/>
      <c r="I30" s="2"/>
      <c r="J30" s="3"/>
      <c r="K30" s="18"/>
    </row>
    <row r="31" spans="1:11" ht="8.25">
      <c r="A31" s="18"/>
      <c r="B31" s="5" t="s">
        <v>162</v>
      </c>
      <c r="C31" s="6"/>
      <c r="D31" s="6"/>
      <c r="E31" s="7"/>
      <c r="F31" s="18"/>
      <c r="G31" s="5" t="s">
        <v>68</v>
      </c>
      <c r="H31" s="6"/>
      <c r="I31" s="6"/>
      <c r="J31" s="7"/>
      <c r="K31" s="18"/>
    </row>
    <row r="32" spans="1:11" ht="8.25">
      <c r="A32" s="18"/>
      <c r="B32" s="8"/>
      <c r="C32" s="9" t="s">
        <v>81</v>
      </c>
      <c r="D32" s="10"/>
      <c r="E32" s="9" t="s">
        <v>82</v>
      </c>
      <c r="F32" s="18"/>
      <c r="G32" s="8"/>
      <c r="H32" s="9" t="s">
        <v>81</v>
      </c>
      <c r="I32" s="10"/>
      <c r="J32" s="9" t="s">
        <v>82</v>
      </c>
      <c r="K32" s="18"/>
    </row>
    <row r="33" spans="1:11" ht="8.25">
      <c r="A33" s="18"/>
      <c r="B33" s="11" t="s">
        <v>83</v>
      </c>
      <c r="C33" s="12">
        <v>95000</v>
      </c>
      <c r="D33" s="13" t="s">
        <v>83</v>
      </c>
      <c r="E33" s="12">
        <v>66000</v>
      </c>
      <c r="F33" s="18"/>
      <c r="G33" s="11" t="s">
        <v>83</v>
      </c>
      <c r="H33" s="12">
        <v>80000</v>
      </c>
      <c r="I33" s="13" t="s">
        <v>83</v>
      </c>
      <c r="J33" s="12">
        <v>40000</v>
      </c>
      <c r="K33" s="18"/>
    </row>
    <row r="34" spans="1:11" ht="8.25">
      <c r="A34" s="18"/>
      <c r="B34" s="11"/>
      <c r="C34" s="12"/>
      <c r="D34" s="13"/>
      <c r="E34" s="12"/>
      <c r="F34" s="18"/>
      <c r="G34" s="5" t="s">
        <v>140</v>
      </c>
      <c r="H34" s="7">
        <v>5000</v>
      </c>
      <c r="I34" s="16" t="s">
        <v>139</v>
      </c>
      <c r="J34" s="25">
        <v>5000</v>
      </c>
      <c r="K34" s="18"/>
    </row>
    <row r="35" spans="1:11" ht="8.25">
      <c r="A35" s="18"/>
      <c r="B35" s="5"/>
      <c r="C35" s="7"/>
      <c r="D35" s="6"/>
      <c r="E35" s="7"/>
      <c r="F35" s="18"/>
      <c r="G35" s="5" t="s">
        <v>122</v>
      </c>
      <c r="H35" s="7">
        <v>565</v>
      </c>
      <c r="I35" s="6"/>
      <c r="J35" s="7"/>
      <c r="K35" s="18"/>
    </row>
    <row r="36" spans="1:11" ht="8.25">
      <c r="A36" s="18"/>
      <c r="B36" s="5" t="s">
        <v>96</v>
      </c>
      <c r="C36" s="63">
        <v>112125</v>
      </c>
      <c r="D36" s="6"/>
      <c r="E36" s="63">
        <v>115500</v>
      </c>
      <c r="F36" s="18"/>
      <c r="G36" s="5" t="s">
        <v>97</v>
      </c>
      <c r="H36" s="7">
        <v>12000</v>
      </c>
      <c r="I36" s="6"/>
      <c r="J36" s="7"/>
      <c r="K36" s="18"/>
    </row>
    <row r="37" spans="1:11" ht="8.25">
      <c r="A37" s="18"/>
      <c r="B37" s="5"/>
      <c r="C37" s="7"/>
      <c r="D37" s="6"/>
      <c r="E37" s="7"/>
      <c r="F37" s="18"/>
      <c r="G37" s="5" t="s">
        <v>138</v>
      </c>
      <c r="H37" s="7">
        <v>12000</v>
      </c>
      <c r="I37" s="6"/>
      <c r="J37" s="7"/>
      <c r="K37" s="18"/>
    </row>
    <row r="38" spans="1:11" ht="9" thickBot="1">
      <c r="A38" s="18"/>
      <c r="B38" s="5"/>
      <c r="C38" s="7"/>
      <c r="D38" s="6"/>
      <c r="E38" s="7"/>
      <c r="F38" s="18"/>
      <c r="G38" s="5" t="s">
        <v>98</v>
      </c>
      <c r="H38" s="7">
        <v>5000</v>
      </c>
      <c r="I38" s="6"/>
      <c r="J38" s="7"/>
      <c r="K38" s="18"/>
    </row>
    <row r="39" spans="1:11" ht="9" thickBot="1">
      <c r="A39" s="18"/>
      <c r="B39" s="8"/>
      <c r="C39" s="14" t="s">
        <v>84</v>
      </c>
      <c r="D39" s="57">
        <f>C36-E36</f>
        <v>-3375</v>
      </c>
      <c r="E39" s="9"/>
      <c r="F39" s="18"/>
      <c r="G39" s="5" t="s">
        <v>137</v>
      </c>
      <c r="H39" s="23">
        <v>16500</v>
      </c>
      <c r="I39" s="16"/>
      <c r="J39" s="7"/>
      <c r="K39" s="18"/>
    </row>
    <row r="40" spans="1:11" ht="8.25">
      <c r="A40" s="18"/>
      <c r="B40" s="19"/>
      <c r="C40" s="26"/>
      <c r="D40" s="61"/>
      <c r="E40" s="19"/>
      <c r="F40" s="18"/>
      <c r="G40" s="5" t="s">
        <v>100</v>
      </c>
      <c r="H40" s="7">
        <v>22540</v>
      </c>
      <c r="I40" s="4" t="s">
        <v>163</v>
      </c>
      <c r="J40" s="7">
        <v>18500</v>
      </c>
      <c r="K40" s="18"/>
    </row>
    <row r="41" spans="1:11" ht="8.25">
      <c r="A41" s="18"/>
      <c r="B41" s="1" t="s">
        <v>99</v>
      </c>
      <c r="C41" s="2"/>
      <c r="D41" s="2"/>
      <c r="E41" s="3"/>
      <c r="F41" s="18"/>
      <c r="G41" s="5"/>
      <c r="J41" s="7"/>
      <c r="K41" s="18"/>
    </row>
    <row r="42" spans="1:11" ht="9" thickBot="1">
      <c r="A42" s="18"/>
      <c r="B42" s="5" t="s">
        <v>75</v>
      </c>
      <c r="C42" s="6"/>
      <c r="D42" s="6"/>
      <c r="E42" s="7"/>
      <c r="F42" s="18"/>
      <c r="G42" s="5"/>
      <c r="H42" s="63">
        <f>SUM(H34:H41)</f>
        <v>73605</v>
      </c>
      <c r="I42" s="6"/>
      <c r="J42" s="63">
        <f>SUM(J34:J40)</f>
        <v>23500</v>
      </c>
      <c r="K42" s="18"/>
    </row>
    <row r="43" spans="1:11" ht="9" thickBot="1">
      <c r="A43" s="18"/>
      <c r="B43" s="8"/>
      <c r="C43" s="9" t="s">
        <v>81</v>
      </c>
      <c r="D43" s="10"/>
      <c r="E43" s="9" t="s">
        <v>82</v>
      </c>
      <c r="F43" s="18"/>
      <c r="G43" s="8"/>
      <c r="H43" s="14" t="s">
        <v>84</v>
      </c>
      <c r="I43" s="57">
        <f>H42-J42</f>
        <v>50105</v>
      </c>
      <c r="J43" s="9"/>
      <c r="K43" s="18"/>
    </row>
    <row r="44" spans="1:11" ht="8.25">
      <c r="A44" s="18"/>
      <c r="B44" s="11" t="s">
        <v>83</v>
      </c>
      <c r="C44" s="12">
        <v>20000</v>
      </c>
      <c r="D44" s="13" t="s">
        <v>83</v>
      </c>
      <c r="E44" s="12">
        <v>49000</v>
      </c>
      <c r="F44" s="18"/>
      <c r="G44" s="18"/>
      <c r="H44" s="18"/>
      <c r="I44" s="18"/>
      <c r="J44" s="18"/>
      <c r="K44" s="18"/>
    </row>
    <row r="45" spans="1:11" ht="8.25">
      <c r="A45" s="18"/>
      <c r="B45" s="5"/>
      <c r="C45" s="7"/>
      <c r="D45" s="6"/>
      <c r="E45" s="7"/>
      <c r="F45" s="18"/>
      <c r="G45" s="1" t="s">
        <v>101</v>
      </c>
      <c r="H45" s="2"/>
      <c r="I45" s="2"/>
      <c r="J45" s="3"/>
      <c r="K45" s="18"/>
    </row>
    <row r="46" spans="1:11" ht="8.25">
      <c r="A46" s="18"/>
      <c r="B46" s="5"/>
      <c r="C46" s="7"/>
      <c r="D46" s="6" t="s">
        <v>66</v>
      </c>
      <c r="E46" s="7">
        <v>8854.16</v>
      </c>
      <c r="F46" s="18"/>
      <c r="G46" s="5" t="s">
        <v>102</v>
      </c>
      <c r="H46" s="6"/>
      <c r="I46" s="6"/>
      <c r="J46" s="7"/>
      <c r="K46" s="18"/>
    </row>
    <row r="47" spans="1:11" ht="8.25">
      <c r="A47" s="18"/>
      <c r="B47" s="5" t="s">
        <v>142</v>
      </c>
      <c r="C47" s="24">
        <v>17194.25</v>
      </c>
      <c r="D47" s="5" t="s">
        <v>141</v>
      </c>
      <c r="E47" s="7">
        <v>27018.2</v>
      </c>
      <c r="F47" s="18"/>
      <c r="G47" s="8"/>
      <c r="H47" s="9" t="s">
        <v>81</v>
      </c>
      <c r="I47" s="10"/>
      <c r="J47" s="9" t="s">
        <v>82</v>
      </c>
      <c r="K47" s="18"/>
    </row>
    <row r="48" spans="1:11" ht="9" thickBot="1">
      <c r="A48" s="18"/>
      <c r="B48" s="5"/>
      <c r="D48" s="5" t="s">
        <v>103</v>
      </c>
      <c r="E48" s="7">
        <v>9098.93</v>
      </c>
      <c r="F48" s="18"/>
      <c r="G48" s="64" t="s">
        <v>83</v>
      </c>
      <c r="H48" s="65">
        <v>0</v>
      </c>
      <c r="I48" s="13" t="s">
        <v>83</v>
      </c>
      <c r="J48" s="12">
        <v>244904</v>
      </c>
      <c r="K48" s="18"/>
    </row>
    <row r="49" spans="1:11" ht="8.25">
      <c r="A49" s="18"/>
      <c r="B49" s="5"/>
      <c r="C49" s="7"/>
      <c r="E49" s="7"/>
      <c r="F49" s="18"/>
      <c r="G49" s="66" t="s">
        <v>118</v>
      </c>
      <c r="H49" s="67">
        <v>10000</v>
      </c>
      <c r="I49" s="6" t="s">
        <v>104</v>
      </c>
      <c r="J49" s="25">
        <v>49207.64</v>
      </c>
      <c r="K49" s="18"/>
    </row>
    <row r="50" spans="1:11" ht="9" thickBot="1">
      <c r="A50" s="18"/>
      <c r="B50" s="5"/>
      <c r="C50" s="7"/>
      <c r="E50" s="7"/>
      <c r="F50" s="18"/>
      <c r="G50" s="68" t="s">
        <v>119</v>
      </c>
      <c r="H50" s="69">
        <v>10000</v>
      </c>
      <c r="I50" s="6" t="s">
        <v>105</v>
      </c>
      <c r="J50" s="25">
        <v>54000</v>
      </c>
      <c r="K50" s="18"/>
    </row>
    <row r="51" spans="1:11" ht="9" thickBot="1">
      <c r="A51" s="18"/>
      <c r="B51" s="5"/>
      <c r="C51" s="63">
        <f>SUM(C47:C50)</f>
        <v>17194.25</v>
      </c>
      <c r="E51" s="63">
        <f>SUM(E46:E50)</f>
        <v>44971.29</v>
      </c>
      <c r="F51" s="18"/>
      <c r="G51" s="68" t="s">
        <v>164</v>
      </c>
      <c r="H51" s="6">
        <v>8000</v>
      </c>
      <c r="I51" s="70" t="s">
        <v>106</v>
      </c>
      <c r="J51" s="71">
        <f>54500+52000</f>
        <v>106500</v>
      </c>
      <c r="K51" s="18"/>
    </row>
    <row r="52" spans="1:11" ht="9" thickBot="1">
      <c r="A52" s="18"/>
      <c r="B52" s="8"/>
      <c r="C52" s="14" t="s">
        <v>84</v>
      </c>
      <c r="D52" s="57">
        <f>C51-E51</f>
        <v>-27777.04</v>
      </c>
      <c r="E52" s="9"/>
      <c r="F52" s="18"/>
      <c r="G52" s="68" t="s">
        <v>165</v>
      </c>
      <c r="H52" s="72">
        <v>5000</v>
      </c>
      <c r="I52" s="16" t="s">
        <v>107</v>
      </c>
      <c r="J52" s="25">
        <v>5483.01</v>
      </c>
      <c r="K52" s="18"/>
    </row>
    <row r="53" spans="1:11" ht="8.25">
      <c r="A53" s="18"/>
      <c r="B53" s="18"/>
      <c r="C53" s="18"/>
      <c r="D53" s="18"/>
      <c r="E53" s="18"/>
      <c r="F53" s="18"/>
      <c r="G53" s="68" t="s">
        <v>166</v>
      </c>
      <c r="H53" s="69">
        <v>1500</v>
      </c>
      <c r="I53" s="17" t="s">
        <v>108</v>
      </c>
      <c r="J53" s="25">
        <v>22000</v>
      </c>
      <c r="K53" s="18"/>
    </row>
    <row r="54" spans="1:11" ht="8.25">
      <c r="A54" s="18"/>
      <c r="B54" s="1" t="s">
        <v>109</v>
      </c>
      <c r="C54" s="2"/>
      <c r="D54" s="2"/>
      <c r="E54" s="3"/>
      <c r="F54" s="18"/>
      <c r="G54" s="68" t="s">
        <v>97</v>
      </c>
      <c r="H54" s="69">
        <v>10000</v>
      </c>
      <c r="I54" s="17" t="s">
        <v>110</v>
      </c>
      <c r="J54" s="25">
        <v>281</v>
      </c>
      <c r="K54" s="18"/>
    </row>
    <row r="55" spans="1:11" ht="9" thickBot="1">
      <c r="A55" s="18"/>
      <c r="B55" s="5" t="s">
        <v>111</v>
      </c>
      <c r="C55" s="6"/>
      <c r="D55" s="6"/>
      <c r="E55" s="7"/>
      <c r="F55" s="18"/>
      <c r="G55" s="68" t="s">
        <v>164</v>
      </c>
      <c r="H55" s="73">
        <v>10000</v>
      </c>
      <c r="I55" s="17" t="s">
        <v>112</v>
      </c>
      <c r="J55" s="25">
        <v>29474.15</v>
      </c>
      <c r="K55" s="18"/>
    </row>
    <row r="56" spans="1:11" ht="8.25">
      <c r="A56" s="18"/>
      <c r="B56" s="8"/>
      <c r="C56" s="9" t="s">
        <v>81</v>
      </c>
      <c r="D56" s="10"/>
      <c r="E56" s="9" t="s">
        <v>82</v>
      </c>
      <c r="F56" s="18"/>
      <c r="G56" s="16"/>
      <c r="H56" s="24"/>
      <c r="I56" s="27" t="s">
        <v>167</v>
      </c>
      <c r="J56" s="74">
        <v>6243.7</v>
      </c>
      <c r="K56" s="18"/>
    </row>
    <row r="57" spans="1:11" ht="9" thickBot="1">
      <c r="A57" s="18"/>
      <c r="B57" s="11" t="s">
        <v>83</v>
      </c>
      <c r="C57" s="12">
        <v>9850</v>
      </c>
      <c r="D57" s="13" t="s">
        <v>83</v>
      </c>
      <c r="E57" s="12">
        <v>45000</v>
      </c>
      <c r="F57" s="18"/>
      <c r="G57" s="5"/>
      <c r="H57" s="63">
        <f>SUM(H49:H55)</f>
        <v>54500</v>
      </c>
      <c r="J57" s="63">
        <f>SUM(J49:J56)</f>
        <v>273189.50000000006</v>
      </c>
      <c r="K57" s="18"/>
    </row>
    <row r="58" spans="1:11" ht="9" thickBot="1">
      <c r="A58" s="18"/>
      <c r="B58" s="5"/>
      <c r="C58" s="7"/>
      <c r="D58" s="6"/>
      <c r="E58" s="7"/>
      <c r="F58" s="18"/>
      <c r="G58" s="8"/>
      <c r="H58" s="14" t="s">
        <v>84</v>
      </c>
      <c r="I58" s="57">
        <f>SUM(H57-J57)</f>
        <v>-218689.50000000006</v>
      </c>
      <c r="J58" s="9"/>
      <c r="K58" s="18"/>
    </row>
    <row r="59" spans="1:11" ht="8.25">
      <c r="A59" s="18"/>
      <c r="B59" s="5" t="s">
        <v>156</v>
      </c>
      <c r="C59" s="7">
        <v>9846.15</v>
      </c>
      <c r="D59" s="6" t="s">
        <v>63</v>
      </c>
      <c r="E59" s="7">
        <f>950*12</f>
        <v>11400</v>
      </c>
      <c r="F59" s="18"/>
      <c r="G59" s="18"/>
      <c r="H59" s="18"/>
      <c r="I59" s="18"/>
      <c r="J59" s="18"/>
      <c r="K59" s="18"/>
    </row>
    <row r="60" spans="1:11" ht="8.25">
      <c r="A60" s="18"/>
      <c r="B60" s="5"/>
      <c r="C60" s="7"/>
      <c r="D60" s="6" t="s">
        <v>113</v>
      </c>
      <c r="E60" s="7">
        <f>40880.46-11400-E61</f>
        <v>27766.399999999998</v>
      </c>
      <c r="F60" s="18"/>
      <c r="G60" s="1" t="s">
        <v>114</v>
      </c>
      <c r="H60" s="2"/>
      <c r="I60" s="2"/>
      <c r="J60" s="3"/>
      <c r="K60" s="18"/>
    </row>
    <row r="61" spans="1:11" ht="8.25">
      <c r="A61" s="18"/>
      <c r="B61" s="5"/>
      <c r="C61" s="23"/>
      <c r="D61" s="4" t="s">
        <v>168</v>
      </c>
      <c r="E61" s="7">
        <v>1714.06</v>
      </c>
      <c r="F61" s="18"/>
      <c r="G61" s="5" t="s">
        <v>116</v>
      </c>
      <c r="H61" s="6"/>
      <c r="I61" s="6"/>
      <c r="J61" s="7"/>
      <c r="K61" s="18"/>
    </row>
    <row r="62" spans="1:11" ht="8.25">
      <c r="A62" s="18"/>
      <c r="B62" s="5"/>
      <c r="C62" s="7"/>
      <c r="D62" s="16" t="s">
        <v>115</v>
      </c>
      <c r="E62" s="7">
        <v>13783.36</v>
      </c>
      <c r="F62" s="18"/>
      <c r="G62" s="8"/>
      <c r="H62" s="9" t="s">
        <v>81</v>
      </c>
      <c r="I62" s="10"/>
      <c r="J62" s="9" t="s">
        <v>82</v>
      </c>
      <c r="K62" s="18"/>
    </row>
    <row r="63" spans="1:11" ht="8.25">
      <c r="A63" s="18"/>
      <c r="B63" s="5"/>
      <c r="C63" s="63">
        <f>SUM(C59:C62)</f>
        <v>9846.15</v>
      </c>
      <c r="E63" s="63">
        <f>SUM(E59:E62)</f>
        <v>54663.81999999999</v>
      </c>
      <c r="F63" s="18"/>
      <c r="G63" s="11" t="s">
        <v>83</v>
      </c>
      <c r="H63" s="12">
        <v>0</v>
      </c>
      <c r="I63" s="13" t="s">
        <v>83</v>
      </c>
      <c r="J63" s="12">
        <v>10000</v>
      </c>
      <c r="K63" s="18"/>
    </row>
    <row r="64" spans="1:11" ht="9" thickBot="1">
      <c r="A64" s="18"/>
      <c r="B64" s="5"/>
      <c r="C64" s="7"/>
      <c r="E64" s="7"/>
      <c r="F64" s="18"/>
      <c r="G64" s="5"/>
      <c r="H64" s="7"/>
      <c r="I64" s="6" t="s">
        <v>143</v>
      </c>
      <c r="J64" s="7">
        <v>6730</v>
      </c>
      <c r="K64" s="18"/>
    </row>
    <row r="65" spans="1:11" ht="9" thickBot="1">
      <c r="A65" s="18"/>
      <c r="B65" s="8"/>
      <c r="C65" s="14" t="s">
        <v>84</v>
      </c>
      <c r="D65" s="57">
        <f>C63-E63</f>
        <v>-44817.66999999999</v>
      </c>
      <c r="E65" s="9"/>
      <c r="F65" s="18"/>
      <c r="G65" s="5"/>
      <c r="H65" s="7"/>
      <c r="I65" s="6" t="s">
        <v>144</v>
      </c>
      <c r="J65" s="7">
        <v>790</v>
      </c>
      <c r="K65" s="18"/>
    </row>
    <row r="66" spans="1:11" ht="8.25">
      <c r="A66" s="18"/>
      <c r="B66" s="18"/>
      <c r="C66" s="18"/>
      <c r="D66" s="18"/>
      <c r="E66" s="18"/>
      <c r="F66" s="18"/>
      <c r="G66" s="5"/>
      <c r="H66" s="7"/>
      <c r="I66" s="6" t="s">
        <v>145</v>
      </c>
      <c r="J66" s="7">
        <v>1290.34</v>
      </c>
      <c r="K66" s="18"/>
    </row>
    <row r="67" spans="1:11" ht="8.25">
      <c r="A67" s="18"/>
      <c r="B67" s="1" t="s">
        <v>117</v>
      </c>
      <c r="C67" s="2"/>
      <c r="D67" s="2"/>
      <c r="E67" s="3"/>
      <c r="F67" s="18"/>
      <c r="G67" s="5"/>
      <c r="H67" s="15"/>
      <c r="I67" s="16" t="s">
        <v>146</v>
      </c>
      <c r="J67" s="7">
        <v>1338.33</v>
      </c>
      <c r="K67" s="18"/>
    </row>
    <row r="68" spans="1:11" ht="8.25">
      <c r="A68" s="18"/>
      <c r="B68" s="5" t="s">
        <v>69</v>
      </c>
      <c r="C68" s="6"/>
      <c r="D68" s="6"/>
      <c r="E68" s="7"/>
      <c r="F68" s="18"/>
      <c r="G68" s="5"/>
      <c r="H68" s="7"/>
      <c r="I68" s="4" t="s">
        <v>147</v>
      </c>
      <c r="J68" s="7">
        <v>1188</v>
      </c>
      <c r="K68" s="18"/>
    </row>
    <row r="69" spans="1:11" ht="8.25">
      <c r="A69" s="18"/>
      <c r="B69" s="8"/>
      <c r="C69" s="9" t="s">
        <v>81</v>
      </c>
      <c r="D69" s="10"/>
      <c r="E69" s="9" t="s">
        <v>82</v>
      </c>
      <c r="F69" s="18"/>
      <c r="G69" s="5"/>
      <c r="H69" s="7"/>
      <c r="I69" s="4" t="s">
        <v>148</v>
      </c>
      <c r="J69" s="7">
        <v>1512</v>
      </c>
      <c r="K69" s="18"/>
    </row>
    <row r="70" spans="1:11" ht="9" thickBot="1">
      <c r="A70" s="18"/>
      <c r="B70" s="11" t="s">
        <v>83</v>
      </c>
      <c r="C70" s="12">
        <v>0</v>
      </c>
      <c r="D70" s="13" t="s">
        <v>83</v>
      </c>
      <c r="E70" s="12">
        <v>56650</v>
      </c>
      <c r="F70" s="18"/>
      <c r="G70" s="5"/>
      <c r="H70" s="7"/>
      <c r="J70" s="63">
        <f>SUM(J64:J69)</f>
        <v>12848.67</v>
      </c>
      <c r="K70" s="18"/>
    </row>
    <row r="71" spans="1:11" ht="9" thickBot="1">
      <c r="A71" s="18"/>
      <c r="B71" s="5"/>
      <c r="C71" s="7"/>
      <c r="D71" s="6" t="s">
        <v>118</v>
      </c>
      <c r="E71" s="7">
        <v>32324.48</v>
      </c>
      <c r="F71" s="18"/>
      <c r="G71" s="8"/>
      <c r="H71" s="14" t="s">
        <v>84</v>
      </c>
      <c r="I71" s="57">
        <f>+H63-J70</f>
        <v>-12848.67</v>
      </c>
      <c r="J71" s="9"/>
      <c r="K71" s="18"/>
    </row>
    <row r="72" spans="1:11" ht="8.25">
      <c r="A72" s="18"/>
      <c r="B72" s="5"/>
      <c r="C72" s="7"/>
      <c r="D72" s="6" t="s">
        <v>119</v>
      </c>
      <c r="E72" s="7">
        <v>33480.15</v>
      </c>
      <c r="F72" s="18"/>
      <c r="G72" s="18"/>
      <c r="H72" s="18"/>
      <c r="I72" s="18"/>
      <c r="J72" s="18"/>
      <c r="K72" s="18"/>
    </row>
    <row r="73" spans="1:11" ht="9" thickBot="1">
      <c r="A73" s="18"/>
      <c r="B73" s="5"/>
      <c r="C73" s="7"/>
      <c r="D73" s="6"/>
      <c r="E73" s="63">
        <f>SUM(E71:E72)</f>
        <v>65804.63</v>
      </c>
      <c r="F73" s="18"/>
      <c r="G73" s="1" t="s">
        <v>120</v>
      </c>
      <c r="H73" s="2"/>
      <c r="I73" s="2"/>
      <c r="J73" s="3"/>
      <c r="K73" s="18"/>
    </row>
    <row r="74" spans="1:11" ht="9" thickBot="1">
      <c r="A74" s="18"/>
      <c r="B74" s="8"/>
      <c r="C74" s="14" t="s">
        <v>84</v>
      </c>
      <c r="D74" s="57">
        <f>C70-E73</f>
        <v>-65804.63</v>
      </c>
      <c r="E74" s="9"/>
      <c r="F74" s="18"/>
      <c r="G74" s="5" t="s">
        <v>64</v>
      </c>
      <c r="H74" s="6"/>
      <c r="I74" s="6"/>
      <c r="J74" s="7"/>
      <c r="K74" s="18"/>
    </row>
    <row r="75" spans="1:11" ht="8.25">
      <c r="A75" s="18"/>
      <c r="B75" s="18"/>
      <c r="C75" s="18"/>
      <c r="D75" s="18"/>
      <c r="E75" s="18"/>
      <c r="F75" s="18"/>
      <c r="G75" s="8"/>
      <c r="H75" s="9" t="s">
        <v>81</v>
      </c>
      <c r="I75" s="10"/>
      <c r="J75" s="9" t="s">
        <v>82</v>
      </c>
      <c r="K75" s="18"/>
    </row>
    <row r="76" spans="1:11" ht="8.25">
      <c r="A76" s="18"/>
      <c r="B76" s="1" t="s">
        <v>121</v>
      </c>
      <c r="C76" s="2"/>
      <c r="D76" s="2"/>
      <c r="E76" s="3"/>
      <c r="F76" s="18"/>
      <c r="G76" s="11" t="s">
        <v>83</v>
      </c>
      <c r="H76" s="12">
        <v>0</v>
      </c>
      <c r="I76" s="13" t="s">
        <v>83</v>
      </c>
      <c r="J76" s="12">
        <v>20000</v>
      </c>
      <c r="K76" s="18"/>
    </row>
    <row r="77" spans="1:11" ht="8.25">
      <c r="A77" s="18"/>
      <c r="B77" s="5" t="s">
        <v>122</v>
      </c>
      <c r="C77" s="6"/>
      <c r="D77" s="6"/>
      <c r="E77" s="7"/>
      <c r="F77" s="18"/>
      <c r="G77" s="5"/>
      <c r="H77" s="7"/>
      <c r="I77" s="6" t="s">
        <v>123</v>
      </c>
      <c r="J77" s="7">
        <v>31589.47</v>
      </c>
      <c r="K77" s="18"/>
    </row>
    <row r="78" spans="1:11" ht="8.25">
      <c r="A78" s="18"/>
      <c r="B78" s="8"/>
      <c r="C78" s="9" t="s">
        <v>81</v>
      </c>
      <c r="D78" s="10"/>
      <c r="E78" s="9" t="s">
        <v>82</v>
      </c>
      <c r="F78" s="18"/>
      <c r="G78" s="5"/>
      <c r="I78" s="6" t="s">
        <v>124</v>
      </c>
      <c r="J78" s="7">
        <v>4108</v>
      </c>
      <c r="K78" s="18"/>
    </row>
    <row r="79" spans="1:11" ht="9" thickBot="1">
      <c r="A79" s="18"/>
      <c r="B79" s="11" t="s">
        <v>83</v>
      </c>
      <c r="C79" s="12">
        <v>0</v>
      </c>
      <c r="D79" s="13" t="s">
        <v>83</v>
      </c>
      <c r="E79" s="12">
        <v>15000</v>
      </c>
      <c r="F79" s="18"/>
      <c r="G79" s="5" t="s">
        <v>158</v>
      </c>
      <c r="H79" s="63">
        <v>1618</v>
      </c>
      <c r="I79" s="6"/>
      <c r="J79" s="63">
        <f>SUM(J77:J78)</f>
        <v>35697.47</v>
      </c>
      <c r="K79" s="18"/>
    </row>
    <row r="80" spans="1:11" ht="9" thickBot="1">
      <c r="A80" s="18"/>
      <c r="B80" s="5" t="s">
        <v>150</v>
      </c>
      <c r="C80" s="7">
        <v>500</v>
      </c>
      <c r="D80" s="6" t="s">
        <v>149</v>
      </c>
      <c r="E80" s="7">
        <v>1250</v>
      </c>
      <c r="F80" s="18"/>
      <c r="G80" s="8"/>
      <c r="H80" s="14" t="s">
        <v>84</v>
      </c>
      <c r="I80" s="57">
        <f>H79-J77-J78</f>
        <v>-34079.47</v>
      </c>
      <c r="J80" s="9"/>
      <c r="K80" s="18"/>
    </row>
    <row r="81" spans="1:11" ht="8.25">
      <c r="A81" s="18"/>
      <c r="B81" s="5"/>
      <c r="C81" s="7"/>
      <c r="D81" s="6" t="s">
        <v>151</v>
      </c>
      <c r="E81" s="7">
        <v>5000</v>
      </c>
      <c r="F81" s="18"/>
      <c r="G81" s="18"/>
      <c r="H81" s="18"/>
      <c r="I81" s="18"/>
      <c r="J81" s="18"/>
      <c r="K81" s="18"/>
    </row>
    <row r="82" spans="1:11" ht="8.25">
      <c r="A82" s="18"/>
      <c r="B82" s="5"/>
      <c r="C82" s="7"/>
      <c r="D82" s="6" t="s">
        <v>152</v>
      </c>
      <c r="E82" s="7">
        <v>3000</v>
      </c>
      <c r="F82" s="18"/>
      <c r="G82" s="1" t="s">
        <v>125</v>
      </c>
      <c r="H82" s="2"/>
      <c r="I82" s="2"/>
      <c r="J82" s="3"/>
      <c r="K82" s="18"/>
    </row>
    <row r="83" spans="1:11" ht="8.25">
      <c r="A83" s="18"/>
      <c r="B83" s="5"/>
      <c r="C83" s="23"/>
      <c r="D83" s="16" t="s">
        <v>153</v>
      </c>
      <c r="E83" s="7">
        <f>956+280</f>
        <v>1236</v>
      </c>
      <c r="F83" s="18"/>
      <c r="G83" s="5" t="s">
        <v>47</v>
      </c>
      <c r="H83" s="6"/>
      <c r="I83" s="6"/>
      <c r="J83" s="7"/>
      <c r="K83" s="18"/>
    </row>
    <row r="84" spans="1:11" ht="8.25">
      <c r="A84" s="18"/>
      <c r="B84" s="5"/>
      <c r="C84" s="7"/>
      <c r="D84" s="4" t="s">
        <v>154</v>
      </c>
      <c r="E84" s="7">
        <f>325+225.15+326+193+240</f>
        <v>1309.15</v>
      </c>
      <c r="F84" s="18"/>
      <c r="G84" s="8"/>
      <c r="H84" s="9" t="s">
        <v>81</v>
      </c>
      <c r="I84" s="10"/>
      <c r="J84" s="9" t="s">
        <v>82</v>
      </c>
      <c r="K84" s="18"/>
    </row>
    <row r="85" spans="1:11" ht="8.25">
      <c r="A85" s="18"/>
      <c r="B85" s="5"/>
      <c r="C85" s="7"/>
      <c r="D85" s="4" t="s">
        <v>155</v>
      </c>
      <c r="E85" s="7">
        <v>300</v>
      </c>
      <c r="F85" s="18"/>
      <c r="G85" s="11" t="s">
        <v>83</v>
      </c>
      <c r="H85" s="12">
        <v>0</v>
      </c>
      <c r="I85" s="13" t="s">
        <v>83</v>
      </c>
      <c r="J85" s="12">
        <v>6000</v>
      </c>
      <c r="K85" s="18"/>
    </row>
    <row r="86" spans="1:12" ht="8.25">
      <c r="A86" s="18"/>
      <c r="B86" s="5"/>
      <c r="C86" s="7"/>
      <c r="D86" s="4" t="s">
        <v>157</v>
      </c>
      <c r="E86" s="7">
        <v>252.23</v>
      </c>
      <c r="F86" s="18"/>
      <c r="G86" s="11"/>
      <c r="H86" s="13"/>
      <c r="I86" s="11"/>
      <c r="J86" s="12"/>
      <c r="K86" s="18"/>
      <c r="L86" s="4" t="s">
        <v>126</v>
      </c>
    </row>
    <row r="87" spans="1:11" ht="8.25">
      <c r="A87" s="18"/>
      <c r="B87" s="5"/>
      <c r="C87" s="7"/>
      <c r="D87" s="4" t="s">
        <v>169</v>
      </c>
      <c r="E87" s="7">
        <v>1686.35</v>
      </c>
      <c r="F87" s="18"/>
      <c r="G87" s="11"/>
      <c r="H87" s="12"/>
      <c r="I87" s="13"/>
      <c r="J87" s="12"/>
      <c r="K87" s="18"/>
    </row>
    <row r="88" spans="1:11" ht="8.25">
      <c r="A88" s="18"/>
      <c r="B88" s="5"/>
      <c r="C88" s="7"/>
      <c r="D88" s="4" t="s">
        <v>122</v>
      </c>
      <c r="E88" s="7">
        <f>322+158.25</f>
        <v>480.25</v>
      </c>
      <c r="F88" s="18"/>
      <c r="G88" s="5"/>
      <c r="H88" s="7"/>
      <c r="I88" s="6" t="s">
        <v>127</v>
      </c>
      <c r="J88" s="7">
        <v>7223.35</v>
      </c>
      <c r="K88" s="18"/>
    </row>
    <row r="89" spans="1:11" ht="8.25">
      <c r="A89" s="18"/>
      <c r="B89" s="5"/>
      <c r="C89" s="6"/>
      <c r="D89" s="5" t="s">
        <v>170</v>
      </c>
      <c r="E89" s="7">
        <v>4100.4</v>
      </c>
      <c r="F89" s="18"/>
      <c r="G89" s="5"/>
      <c r="H89" s="7"/>
      <c r="I89" s="6"/>
      <c r="J89" s="7"/>
      <c r="K89" s="18"/>
    </row>
    <row r="90" spans="1:11" ht="8.25">
      <c r="A90" s="18"/>
      <c r="B90" s="5"/>
      <c r="C90" s="6"/>
      <c r="D90" s="5" t="s">
        <v>171</v>
      </c>
      <c r="E90" s="9">
        <f>422.1+690</f>
        <v>1112.1</v>
      </c>
      <c r="F90" s="18"/>
      <c r="G90" s="5"/>
      <c r="H90" s="7"/>
      <c r="I90" s="6"/>
      <c r="J90" s="7"/>
      <c r="K90" s="18"/>
    </row>
    <row r="91" spans="1:11" ht="9" thickBot="1">
      <c r="A91" s="18"/>
      <c r="B91" s="5"/>
      <c r="C91" s="63">
        <f>SUM(C79:C88)</f>
        <v>500</v>
      </c>
      <c r="D91" s="27"/>
      <c r="E91" s="63">
        <f>SUM(E80:E90)</f>
        <v>19726.479999999996</v>
      </c>
      <c r="F91" s="18"/>
      <c r="G91" s="5"/>
      <c r="H91" s="7"/>
      <c r="I91" s="6"/>
      <c r="J91" s="63">
        <f>J88</f>
        <v>7223.35</v>
      </c>
      <c r="K91" s="18"/>
    </row>
    <row r="92" spans="1:11" ht="21" customHeight="1" thickBot="1">
      <c r="A92" s="18"/>
      <c r="B92" s="8"/>
      <c r="C92" s="14" t="s">
        <v>84</v>
      </c>
      <c r="D92" s="75">
        <f>C91-E91</f>
        <v>-19226.479999999996</v>
      </c>
      <c r="E92" s="9"/>
      <c r="F92" s="18"/>
      <c r="G92" s="8"/>
      <c r="H92" s="14" t="s">
        <v>84</v>
      </c>
      <c r="I92" s="57">
        <f>H88-J88</f>
        <v>-7223.35</v>
      </c>
      <c r="J92" s="9"/>
      <c r="K92" s="18"/>
    </row>
    <row r="93" ht="22.5" customHeight="1"/>
    <row r="94" ht="17.25" customHeight="1"/>
    <row r="100" ht="8.25">
      <c r="E100" s="22"/>
    </row>
  </sheetData>
  <sheetProtection/>
  <printOptions horizontalCentered="1" vertic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35"/>
  <sheetViews>
    <sheetView zoomScalePageLayoutView="0" workbookViewId="0" topLeftCell="A9">
      <selection activeCell="I13" sqref="I13"/>
    </sheetView>
  </sheetViews>
  <sheetFormatPr defaultColWidth="11.421875" defaultRowHeight="12.75"/>
  <sheetData>
    <row r="1" spans="1:13" ht="21" thickBot="1">
      <c r="A1" s="76">
        <v>1999</v>
      </c>
      <c r="B1" s="77"/>
      <c r="C1" s="78"/>
      <c r="D1" s="79"/>
      <c r="E1" s="80" t="s">
        <v>172</v>
      </c>
      <c r="F1" s="81"/>
      <c r="G1" s="82"/>
      <c r="H1" s="81"/>
      <c r="I1" s="83"/>
      <c r="J1" s="81"/>
      <c r="K1" s="83"/>
      <c r="L1" s="81"/>
      <c r="M1" s="84"/>
    </row>
    <row r="2" spans="1:13" ht="12.75">
      <c r="A2" s="85"/>
      <c r="B2" s="86" t="s">
        <v>173</v>
      </c>
      <c r="C2" s="87" t="s">
        <v>174</v>
      </c>
      <c r="D2" s="88" t="s">
        <v>175</v>
      </c>
      <c r="E2" s="89" t="s">
        <v>176</v>
      </c>
      <c r="F2" s="90" t="s">
        <v>177</v>
      </c>
      <c r="G2" s="89" t="s">
        <v>178</v>
      </c>
      <c r="H2" s="90" t="s">
        <v>179</v>
      </c>
      <c r="I2" s="91" t="s">
        <v>180</v>
      </c>
      <c r="J2" s="90" t="s">
        <v>179</v>
      </c>
      <c r="K2" s="91"/>
      <c r="L2" s="92"/>
      <c r="M2" s="93" t="s">
        <v>181</v>
      </c>
    </row>
    <row r="3" spans="1:13" ht="12.75">
      <c r="A3" s="94" t="s">
        <v>128</v>
      </c>
      <c r="B3" s="95" t="s">
        <v>182</v>
      </c>
      <c r="C3" s="87" t="s">
        <v>183</v>
      </c>
      <c r="D3" s="96" t="s">
        <v>184</v>
      </c>
      <c r="E3" s="97" t="s">
        <v>185</v>
      </c>
      <c r="F3" s="98" t="s">
        <v>184</v>
      </c>
      <c r="G3" s="97" t="s">
        <v>186</v>
      </c>
      <c r="H3" s="98" t="s">
        <v>184</v>
      </c>
      <c r="I3" s="99" t="s">
        <v>185</v>
      </c>
      <c r="J3" s="98" t="s">
        <v>184</v>
      </c>
      <c r="K3" s="100"/>
      <c r="L3" s="101" t="s">
        <v>187</v>
      </c>
      <c r="M3" s="102" t="s">
        <v>188</v>
      </c>
    </row>
    <row r="4" spans="1:13" ht="12.75">
      <c r="A4" s="103"/>
      <c r="B4" s="104"/>
      <c r="C4" s="105" t="s">
        <v>189</v>
      </c>
      <c r="D4" s="106"/>
      <c r="E4" s="107"/>
      <c r="F4" s="108"/>
      <c r="G4" s="107"/>
      <c r="H4" s="109"/>
      <c r="I4" s="110"/>
      <c r="J4" s="109"/>
      <c r="K4" s="110"/>
      <c r="L4" s="111" t="s">
        <v>190</v>
      </c>
      <c r="M4" s="112"/>
    </row>
    <row r="5" spans="1:13" ht="12.75">
      <c r="A5" s="113"/>
      <c r="B5" s="114"/>
      <c r="C5" s="115"/>
      <c r="D5" s="116"/>
      <c r="E5" s="117" t="s">
        <v>191</v>
      </c>
      <c r="F5" s="118"/>
      <c r="G5" s="119"/>
      <c r="H5" s="120"/>
      <c r="I5" s="121"/>
      <c r="J5" s="122" t="s">
        <v>192</v>
      </c>
      <c r="K5" s="123"/>
      <c r="L5" s="124"/>
      <c r="M5" s="125"/>
    </row>
    <row r="6" spans="1:13" ht="12.75">
      <c r="A6" s="113"/>
      <c r="B6" s="114"/>
      <c r="C6" s="115"/>
      <c r="D6" s="116"/>
      <c r="E6" s="117">
        <v>9.04</v>
      </c>
      <c r="F6" s="116"/>
      <c r="G6" s="117"/>
      <c r="H6" s="88"/>
      <c r="I6" s="126"/>
      <c r="J6" s="88"/>
      <c r="K6" s="126"/>
      <c r="L6" s="127"/>
      <c r="M6" s="125"/>
    </row>
    <row r="7" spans="1:13" ht="12.75">
      <c r="A7" s="128" t="s">
        <v>107</v>
      </c>
      <c r="B7" s="129">
        <v>1460.71</v>
      </c>
      <c r="C7" s="105">
        <v>9000</v>
      </c>
      <c r="D7" s="106">
        <v>7539.29</v>
      </c>
      <c r="E7" s="130">
        <v>7539.29</v>
      </c>
      <c r="F7" s="108">
        <v>0</v>
      </c>
      <c r="G7" s="131"/>
      <c r="H7" s="108">
        <v>0</v>
      </c>
      <c r="I7" s="110"/>
      <c r="J7" s="108">
        <v>0</v>
      </c>
      <c r="K7" s="132"/>
      <c r="L7" s="133">
        <v>3516.99</v>
      </c>
      <c r="M7" s="112">
        <v>5483.01</v>
      </c>
    </row>
    <row r="8" spans="1:13" ht="12.75">
      <c r="A8" s="113"/>
      <c r="B8" s="114"/>
      <c r="C8" s="134"/>
      <c r="D8" s="116"/>
      <c r="E8" s="117" t="s">
        <v>193</v>
      </c>
      <c r="F8" s="116"/>
      <c r="G8" s="117"/>
      <c r="H8" s="116"/>
      <c r="I8" s="135"/>
      <c r="J8" s="116"/>
      <c r="K8" s="135"/>
      <c r="L8" s="125"/>
      <c r="M8" s="125"/>
    </row>
    <row r="9" spans="1:13" ht="12.75">
      <c r="A9" s="113"/>
      <c r="B9" s="114"/>
      <c r="C9" s="134"/>
      <c r="D9" s="116"/>
      <c r="E9" s="117">
        <v>13.02</v>
      </c>
      <c r="F9" s="116"/>
      <c r="G9" s="136">
        <v>23.04</v>
      </c>
      <c r="H9" s="116"/>
      <c r="I9" s="135">
        <v>13.09</v>
      </c>
      <c r="J9" s="116"/>
      <c r="K9" s="135"/>
      <c r="L9" s="125"/>
      <c r="M9" s="125"/>
    </row>
    <row r="10" spans="1:13" ht="12.75">
      <c r="A10" s="103" t="s">
        <v>104</v>
      </c>
      <c r="B10" s="104">
        <v>7426.59</v>
      </c>
      <c r="C10" s="105">
        <v>50000</v>
      </c>
      <c r="D10" s="106">
        <v>42573.41</v>
      </c>
      <c r="E10" s="107">
        <v>15000</v>
      </c>
      <c r="F10" s="108">
        <v>27573.41</v>
      </c>
      <c r="G10" s="137">
        <v>10000</v>
      </c>
      <c r="H10" s="108">
        <v>17573.41</v>
      </c>
      <c r="I10" s="132">
        <v>17573.41</v>
      </c>
      <c r="J10" s="108">
        <v>0</v>
      </c>
      <c r="K10" s="132"/>
      <c r="L10" s="112">
        <v>792.36</v>
      </c>
      <c r="M10" s="112">
        <v>49207.64</v>
      </c>
    </row>
    <row r="11" spans="1:13" ht="12.75">
      <c r="A11" s="113"/>
      <c r="B11" s="114"/>
      <c r="C11" s="134"/>
      <c r="D11" s="116"/>
      <c r="E11" s="117" t="s">
        <v>194</v>
      </c>
      <c r="F11" s="116"/>
      <c r="G11" s="117"/>
      <c r="H11" s="116"/>
      <c r="I11" s="135"/>
      <c r="J11" s="116"/>
      <c r="K11" s="135"/>
      <c r="L11" s="125"/>
      <c r="M11" s="125"/>
    </row>
    <row r="12" spans="1:13" ht="12.75">
      <c r="A12" s="113"/>
      <c r="B12" s="114"/>
      <c r="C12" s="115"/>
      <c r="D12" s="116"/>
      <c r="E12" s="117">
        <v>24.03</v>
      </c>
      <c r="F12" s="116"/>
      <c r="G12" s="136">
        <v>29.07</v>
      </c>
      <c r="H12" s="116"/>
      <c r="I12" s="135"/>
      <c r="J12" s="116"/>
      <c r="K12" s="135"/>
      <c r="L12" s="125"/>
      <c r="M12" s="125"/>
    </row>
    <row r="13" spans="1:13" ht="12.75">
      <c r="A13" s="103" t="s">
        <v>195</v>
      </c>
      <c r="B13" s="104">
        <v>3990.29</v>
      </c>
      <c r="C13" s="105">
        <v>30000</v>
      </c>
      <c r="D13" s="106">
        <v>26009.71</v>
      </c>
      <c r="E13" s="107">
        <v>10000</v>
      </c>
      <c r="F13" s="108">
        <v>16009.71</v>
      </c>
      <c r="G13" s="138">
        <v>16009.71</v>
      </c>
      <c r="H13" s="108">
        <v>0</v>
      </c>
      <c r="I13" s="132"/>
      <c r="J13" s="108">
        <v>0</v>
      </c>
      <c r="K13" s="132"/>
      <c r="L13" s="112">
        <v>525.85</v>
      </c>
      <c r="M13" s="112">
        <v>29474.15</v>
      </c>
    </row>
    <row r="14" spans="1:13" ht="12.75">
      <c r="A14" s="113"/>
      <c r="B14" s="114"/>
      <c r="C14" s="134"/>
      <c r="D14" s="116"/>
      <c r="E14" s="117"/>
      <c r="F14" s="116"/>
      <c r="G14" s="117"/>
      <c r="H14" s="88"/>
      <c r="I14" s="126"/>
      <c r="J14" s="88"/>
      <c r="K14" s="126"/>
      <c r="L14" s="127"/>
      <c r="M14" s="125"/>
    </row>
    <row r="15" spans="1:13" ht="12.75">
      <c r="A15" s="103" t="s">
        <v>110</v>
      </c>
      <c r="B15" s="104">
        <v>1804</v>
      </c>
      <c r="C15" s="105">
        <v>1804</v>
      </c>
      <c r="D15" s="106">
        <v>0</v>
      </c>
      <c r="E15" s="107"/>
      <c r="F15" s="108">
        <v>0</v>
      </c>
      <c r="G15" s="107"/>
      <c r="H15" s="108"/>
      <c r="I15" s="132"/>
      <c r="J15" s="108">
        <v>0</v>
      </c>
      <c r="K15" s="139">
        <v>1804</v>
      </c>
      <c r="L15" s="133">
        <v>1523</v>
      </c>
      <c r="M15" s="112">
        <v>281</v>
      </c>
    </row>
    <row r="16" spans="1:13" ht="12.75">
      <c r="A16" s="140"/>
      <c r="B16" s="141"/>
      <c r="C16" s="134"/>
      <c r="D16" s="142"/>
      <c r="E16" s="143">
        <v>3.03</v>
      </c>
      <c r="F16" s="142"/>
      <c r="G16" s="144">
        <v>6.05</v>
      </c>
      <c r="H16" s="142"/>
      <c r="I16" s="135"/>
      <c r="J16" s="116"/>
      <c r="K16" s="126"/>
      <c r="L16" s="127"/>
      <c r="M16" s="125"/>
    </row>
    <row r="17" spans="1:13" ht="12.75">
      <c r="A17" s="128" t="s">
        <v>196</v>
      </c>
      <c r="B17" s="129">
        <v>7027.02</v>
      </c>
      <c r="C17" s="105">
        <v>22000</v>
      </c>
      <c r="D17" s="106">
        <v>14972.98</v>
      </c>
      <c r="E17" s="130">
        <v>10000</v>
      </c>
      <c r="F17" s="108">
        <v>4972.98</v>
      </c>
      <c r="G17" s="145">
        <v>4972.98</v>
      </c>
      <c r="H17" s="146">
        <v>0</v>
      </c>
      <c r="I17" s="132"/>
      <c r="J17" s="108">
        <v>0</v>
      </c>
      <c r="K17" s="110">
        <v>22000</v>
      </c>
      <c r="L17" s="133">
        <v>0</v>
      </c>
      <c r="M17" s="112">
        <v>22000</v>
      </c>
    </row>
    <row r="18" spans="1:13" ht="12.75">
      <c r="A18" s="113"/>
      <c r="B18" s="114"/>
      <c r="C18" s="134"/>
      <c r="D18" s="116"/>
      <c r="E18" s="117"/>
      <c r="F18" s="116"/>
      <c r="G18" s="117"/>
      <c r="H18" s="116"/>
      <c r="I18" s="135"/>
      <c r="J18" s="116"/>
      <c r="K18" s="135"/>
      <c r="L18" s="125"/>
      <c r="M18" s="125"/>
    </row>
    <row r="19" spans="1:13" ht="12.75">
      <c r="A19" s="113"/>
      <c r="B19" s="114"/>
      <c r="C19" s="134"/>
      <c r="D19" s="116"/>
      <c r="E19" s="117"/>
      <c r="F19" s="116"/>
      <c r="G19" s="117"/>
      <c r="H19" s="116"/>
      <c r="I19" s="135"/>
      <c r="J19" s="116"/>
      <c r="K19" s="135"/>
      <c r="L19" s="125"/>
      <c r="M19" s="125"/>
    </row>
    <row r="20" spans="1:13" ht="12.75">
      <c r="A20" s="103" t="s">
        <v>167</v>
      </c>
      <c r="B20" s="104">
        <v>8135.43</v>
      </c>
      <c r="C20" s="105">
        <v>10000</v>
      </c>
      <c r="D20" s="106">
        <v>1864.57</v>
      </c>
      <c r="E20" s="107">
        <v>0</v>
      </c>
      <c r="F20" s="108">
        <v>1864.57</v>
      </c>
      <c r="G20" s="107"/>
      <c r="H20" s="108">
        <v>1864.57</v>
      </c>
      <c r="I20" s="132"/>
      <c r="J20" s="108"/>
      <c r="K20" s="132">
        <v>8135.43</v>
      </c>
      <c r="L20" s="112">
        <v>1891.73</v>
      </c>
      <c r="M20" s="112">
        <v>6243.7</v>
      </c>
    </row>
    <row r="21" spans="1:13" ht="12.75">
      <c r="A21" s="113"/>
      <c r="B21" s="114"/>
      <c r="C21" s="134"/>
      <c r="D21" s="116"/>
      <c r="E21" s="117" t="s">
        <v>197</v>
      </c>
      <c r="F21" s="116"/>
      <c r="G21" s="117"/>
      <c r="H21" s="116"/>
      <c r="I21" s="135"/>
      <c r="J21" s="116"/>
      <c r="K21" s="135"/>
      <c r="L21" s="125"/>
      <c r="M21" s="125"/>
    </row>
    <row r="22" spans="1:13" ht="12.75">
      <c r="A22" s="113"/>
      <c r="B22" s="114"/>
      <c r="C22" s="134"/>
      <c r="D22" s="116"/>
      <c r="E22" s="117">
        <v>13.02</v>
      </c>
      <c r="F22" s="116"/>
      <c r="G22" s="117">
        <v>18.05</v>
      </c>
      <c r="H22" s="116"/>
      <c r="I22" s="135">
        <v>5.07</v>
      </c>
      <c r="J22" s="116"/>
      <c r="K22" s="135"/>
      <c r="L22" s="125"/>
      <c r="M22" s="125"/>
    </row>
    <row r="23" spans="1:13" ht="12.75">
      <c r="A23" s="103" t="s">
        <v>198</v>
      </c>
      <c r="B23" s="104">
        <v>0</v>
      </c>
      <c r="C23" s="105">
        <v>54000</v>
      </c>
      <c r="D23" s="106">
        <v>54000</v>
      </c>
      <c r="E23" s="107">
        <v>25000</v>
      </c>
      <c r="F23" s="108">
        <v>29000</v>
      </c>
      <c r="G23" s="107">
        <v>10000</v>
      </c>
      <c r="H23" s="108">
        <v>19000</v>
      </c>
      <c r="I23" s="132">
        <v>19000</v>
      </c>
      <c r="J23" s="108">
        <v>0</v>
      </c>
      <c r="K23" s="132">
        <v>54000</v>
      </c>
      <c r="L23" s="112">
        <v>0</v>
      </c>
      <c r="M23" s="112">
        <v>54000</v>
      </c>
    </row>
    <row r="24" spans="1:13" ht="12.75">
      <c r="A24" s="113"/>
      <c r="B24" s="114"/>
      <c r="C24" s="134"/>
      <c r="D24" s="116"/>
      <c r="E24" s="117"/>
      <c r="F24" s="116"/>
      <c r="G24" s="117"/>
      <c r="H24" s="116"/>
      <c r="I24" s="135"/>
      <c r="J24" s="116"/>
      <c r="K24" s="135"/>
      <c r="L24" s="125"/>
      <c r="M24" s="125"/>
    </row>
    <row r="25" spans="1:13" ht="12.75">
      <c r="A25" s="103" t="s">
        <v>199</v>
      </c>
      <c r="B25" s="104">
        <v>0</v>
      </c>
      <c r="C25" s="105">
        <v>0</v>
      </c>
      <c r="D25" s="106">
        <v>0</v>
      </c>
      <c r="E25" s="107"/>
      <c r="F25" s="108"/>
      <c r="G25" s="107"/>
      <c r="H25" s="108"/>
      <c r="I25" s="132"/>
      <c r="J25" s="108"/>
      <c r="K25" s="132"/>
      <c r="L25" s="112">
        <v>0</v>
      </c>
      <c r="M25" s="112">
        <v>0</v>
      </c>
    </row>
    <row r="26" spans="1:13" ht="12.75">
      <c r="A26" s="113"/>
      <c r="B26" s="114"/>
      <c r="C26" s="134"/>
      <c r="D26" s="116"/>
      <c r="E26" s="117">
        <v>23.04</v>
      </c>
      <c r="F26" s="116"/>
      <c r="G26" s="117"/>
      <c r="H26" s="116"/>
      <c r="I26" s="135"/>
      <c r="J26" s="116"/>
      <c r="K26" s="135"/>
      <c r="L26" s="125"/>
      <c r="M26" s="125"/>
    </row>
    <row r="27" spans="1:13" ht="12.75">
      <c r="A27" s="103" t="s">
        <v>106</v>
      </c>
      <c r="B27" s="104">
        <v>250.84</v>
      </c>
      <c r="C27" s="105">
        <v>68000</v>
      </c>
      <c r="D27" s="106">
        <v>67749.16</v>
      </c>
      <c r="E27" s="147">
        <v>10000</v>
      </c>
      <c r="F27" s="108">
        <v>57749.16</v>
      </c>
      <c r="G27" s="148">
        <v>55979.25</v>
      </c>
      <c r="H27" s="108">
        <v>1769.91</v>
      </c>
      <c r="I27" s="132"/>
      <c r="J27" s="108"/>
      <c r="K27" s="149">
        <v>66230.09</v>
      </c>
      <c r="L27" s="112">
        <v>14230.09</v>
      </c>
      <c r="M27" s="112">
        <v>52000</v>
      </c>
    </row>
    <row r="28" spans="1:13" ht="12.75">
      <c r="A28" s="150"/>
      <c r="B28" s="151"/>
      <c r="C28" s="87"/>
      <c r="D28" s="152"/>
      <c r="E28" s="153">
        <v>77539.29</v>
      </c>
      <c r="F28" s="154">
        <v>137169.83</v>
      </c>
      <c r="G28" s="153">
        <v>96961.94</v>
      </c>
      <c r="H28" s="154">
        <v>40207.89</v>
      </c>
      <c r="I28" s="155">
        <v>36573.41</v>
      </c>
      <c r="J28" s="154">
        <v>0</v>
      </c>
      <c r="K28" s="155">
        <v>142230.09</v>
      </c>
      <c r="L28" s="156"/>
      <c r="M28" s="157"/>
    </row>
    <row r="29" spans="1:13" ht="13.5" thickBot="1">
      <c r="A29" s="150"/>
      <c r="B29" s="151"/>
      <c r="C29" s="87"/>
      <c r="D29" s="152"/>
      <c r="E29" s="158"/>
      <c r="F29" s="154"/>
      <c r="G29" s="158"/>
      <c r="H29" s="154"/>
      <c r="I29" s="159"/>
      <c r="J29" s="154"/>
      <c r="K29" s="160"/>
      <c r="L29" s="93"/>
      <c r="M29" s="161"/>
    </row>
    <row r="30" spans="1:13" ht="13.5" thickBot="1">
      <c r="A30" s="150"/>
      <c r="B30" s="162">
        <v>-30094.88</v>
      </c>
      <c r="C30" s="163">
        <v>244804</v>
      </c>
      <c r="D30" s="164">
        <v>214709.12</v>
      </c>
      <c r="E30" s="158"/>
      <c r="F30" s="154"/>
      <c r="G30" s="158"/>
      <c r="H30" s="154"/>
      <c r="I30" s="165"/>
      <c r="J30" s="154"/>
      <c r="K30" s="166" t="s">
        <v>200</v>
      </c>
      <c r="L30" s="167">
        <v>22480.02</v>
      </c>
      <c r="M30" s="167">
        <v>218689.5</v>
      </c>
    </row>
    <row r="31" spans="1:13" ht="13.5" thickBot="1">
      <c r="A31" s="150"/>
      <c r="B31" s="168"/>
      <c r="C31" s="169"/>
      <c r="D31" s="170">
        <v>214709.12</v>
      </c>
      <c r="E31" s="158"/>
      <c r="F31" s="154">
        <v>137169.83</v>
      </c>
      <c r="G31" s="158"/>
      <c r="H31" s="154">
        <v>40207.89</v>
      </c>
      <c r="I31" s="159"/>
      <c r="J31" s="171">
        <v>3634.48</v>
      </c>
      <c r="K31" s="159"/>
      <c r="L31" s="172"/>
      <c r="M31" s="172" t="s">
        <v>201</v>
      </c>
    </row>
    <row r="32" spans="1:13" ht="12.75">
      <c r="A32" s="150"/>
      <c r="B32" s="151"/>
      <c r="C32" s="173"/>
      <c r="D32" s="152"/>
      <c r="E32" s="158"/>
      <c r="F32" s="154">
        <v>0</v>
      </c>
      <c r="G32" s="158"/>
      <c r="H32" s="154">
        <v>0</v>
      </c>
      <c r="I32" s="159"/>
      <c r="J32" s="154" t="s">
        <v>201</v>
      </c>
      <c r="K32" s="159"/>
      <c r="L32" s="154" t="s">
        <v>201</v>
      </c>
      <c r="M32" s="171">
        <v>54500</v>
      </c>
    </row>
    <row r="33" spans="1:13" ht="12.75">
      <c r="A33" s="150"/>
      <c r="B33" s="151"/>
      <c r="C33" s="173"/>
      <c r="D33" s="152"/>
      <c r="E33" s="158"/>
      <c r="F33" s="154"/>
      <c r="G33" s="158"/>
      <c r="H33" s="154"/>
      <c r="I33" s="159"/>
      <c r="J33" s="154"/>
      <c r="K33" s="159"/>
      <c r="L33" s="154"/>
      <c r="M33" s="154">
        <f>+M32+M30</f>
        <v>273189.5</v>
      </c>
    </row>
    <row r="34" spans="1:13" ht="12.75">
      <c r="A34" s="150"/>
      <c r="B34" s="151"/>
      <c r="C34" s="173"/>
      <c r="D34" s="152"/>
      <c r="E34" s="153">
        <v>77539.29</v>
      </c>
      <c r="F34" s="154"/>
      <c r="G34" s="153">
        <v>96961.94</v>
      </c>
      <c r="H34" s="154"/>
      <c r="I34" s="155">
        <v>36573.41</v>
      </c>
      <c r="J34" s="154"/>
      <c r="K34" s="155">
        <v>211074.64</v>
      </c>
      <c r="L34" s="154"/>
      <c r="M34" s="154"/>
    </row>
    <row r="35" spans="1:13" ht="12.75">
      <c r="A35" s="150"/>
      <c r="B35" s="174"/>
      <c r="C35" s="175"/>
      <c r="D35" s="176"/>
      <c r="E35" s="177"/>
      <c r="F35" s="178"/>
      <c r="G35" s="177"/>
      <c r="H35" s="178"/>
      <c r="I35" s="159"/>
      <c r="J35" s="178"/>
      <c r="K35" s="159"/>
      <c r="L35" s="178"/>
      <c r="M35" s="178"/>
    </row>
  </sheetData>
  <sheetProtection/>
  <printOptions/>
  <pageMargins left="0.787401575" right="0.787401575" top="0.984251969" bottom="0.984251969" header="0.4921259845" footer="0.4921259845"/>
  <pageSetup orientation="portrait" paperSize="9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1" sqref="C1:F1"/>
    </sheetView>
  </sheetViews>
  <sheetFormatPr defaultColWidth="11.421875" defaultRowHeight="12.75"/>
  <cols>
    <col min="5" max="5" width="13.00390625" style="0" customWidth="1"/>
  </cols>
  <sheetData>
    <row r="1" spans="1:7" ht="27" thickBot="1">
      <c r="A1" s="273"/>
      <c r="B1" s="273"/>
      <c r="C1" s="912"/>
      <c r="D1" s="913"/>
      <c r="E1" s="913"/>
      <c r="F1" s="914"/>
      <c r="G1" s="768"/>
    </row>
    <row r="2" spans="1:6" ht="20.25">
      <c r="A2" s="273"/>
      <c r="B2" s="273"/>
      <c r="C2" s="686"/>
      <c r="D2" s="687"/>
      <c r="E2" s="687"/>
      <c r="F2" s="687"/>
    </row>
    <row r="3" spans="1:6" ht="20.25">
      <c r="A3" s="273"/>
      <c r="B3" s="273"/>
      <c r="C3" s="690"/>
      <c r="D3" s="690"/>
      <c r="E3" s="690"/>
      <c r="F3" s="687"/>
    </row>
    <row r="4" spans="1:6" ht="20.25">
      <c r="A4" s="273"/>
      <c r="B4" s="273"/>
      <c r="C4" s="690"/>
      <c r="D4" s="690"/>
      <c r="E4" s="690"/>
      <c r="F4" s="687"/>
    </row>
    <row r="5" spans="1:6" ht="13.5" thickBot="1">
      <c r="A5" s="273"/>
      <c r="B5" s="553"/>
      <c r="C5" s="688"/>
      <c r="D5" s="688"/>
      <c r="E5" s="689"/>
      <c r="F5" s="683"/>
    </row>
    <row r="6" spans="1:7" ht="19.5" thickBot="1">
      <c r="A6" s="273"/>
      <c r="B6" s="273"/>
      <c r="C6" s="684"/>
      <c r="D6" s="685"/>
      <c r="E6" s="765"/>
      <c r="F6" s="683"/>
      <c r="G6" s="552"/>
    </row>
    <row r="7" spans="1:7" ht="20.25">
      <c r="A7" s="273"/>
      <c r="B7" s="273"/>
      <c r="C7" s="274"/>
      <c r="D7" s="692"/>
      <c r="E7" s="273"/>
      <c r="F7" s="273"/>
      <c r="G7" s="554"/>
    </row>
    <row r="8" spans="1:7" ht="12.75">
      <c r="A8" s="273"/>
      <c r="B8" s="273"/>
      <c r="C8" s="273"/>
      <c r="D8" s="693"/>
      <c r="E8" s="695"/>
      <c r="F8" s="273"/>
      <c r="G8" s="273"/>
    </row>
    <row r="9" spans="1:7" ht="13.5" thickBot="1">
      <c r="A9" s="273"/>
      <c r="B9" s="273"/>
      <c r="C9" s="273"/>
      <c r="D9" s="693"/>
      <c r="E9" s="695"/>
      <c r="F9" s="273"/>
      <c r="G9" s="273"/>
    </row>
    <row r="10" spans="1:7" ht="19.5" thickBot="1">
      <c r="A10" s="273"/>
      <c r="B10" s="273"/>
      <c r="C10" s="694"/>
      <c r="D10" s="693"/>
      <c r="E10" s="763"/>
      <c r="F10" s="273"/>
      <c r="G10" s="273"/>
    </row>
    <row r="11" spans="1:7" ht="12.75">
      <c r="A11" s="273"/>
      <c r="B11" s="273"/>
      <c r="C11" s="273"/>
      <c r="D11" s="693"/>
      <c r="E11" s="695"/>
      <c r="F11" s="273"/>
      <c r="G11" s="273"/>
    </row>
    <row r="12" spans="1:7" ht="20.25">
      <c r="A12" s="273"/>
      <c r="B12" s="273"/>
      <c r="C12" s="273"/>
      <c r="D12" s="692"/>
      <c r="F12" s="273"/>
      <c r="G12" s="273"/>
    </row>
    <row r="13" spans="1:7" ht="13.5" thickBot="1">
      <c r="A13" s="273"/>
      <c r="B13" s="273"/>
      <c r="C13" s="273"/>
      <c r="D13" s="693"/>
      <c r="F13" s="273"/>
      <c r="G13" s="273"/>
    </row>
    <row r="14" spans="1:7" ht="19.5" thickBot="1">
      <c r="A14" s="273"/>
      <c r="B14" s="273"/>
      <c r="C14" s="776"/>
      <c r="D14" s="775"/>
      <c r="E14" s="764"/>
      <c r="G14" s="273"/>
    </row>
    <row r="15" spans="1:7" ht="15.75">
      <c r="A15" s="273"/>
      <c r="B15" s="273"/>
      <c r="C15" s="704"/>
      <c r="D15" s="693"/>
      <c r="E15" s="707"/>
      <c r="G15" s="273"/>
    </row>
    <row r="16" spans="1:7" ht="13.5" thickBot="1">
      <c r="A16" s="273"/>
      <c r="B16" s="273"/>
      <c r="C16" s="273"/>
      <c r="D16" s="693"/>
      <c r="E16" s="695"/>
      <c r="F16" s="273"/>
      <c r="G16" s="273"/>
    </row>
    <row r="17" spans="1:7" ht="21" thickBot="1">
      <c r="A17" s="273"/>
      <c r="B17" s="273"/>
      <c r="C17" s="273"/>
      <c r="D17" s="692"/>
      <c r="E17" s="763"/>
      <c r="F17" s="273"/>
      <c r="G17" s="273"/>
    </row>
    <row r="18" spans="1:7" ht="18.75">
      <c r="A18" s="273"/>
      <c r="B18" s="273"/>
      <c r="C18" s="694"/>
      <c r="D18" s="582"/>
      <c r="F18" s="273"/>
      <c r="G18" s="273"/>
    </row>
    <row r="19" spans="1:7" ht="12.75">
      <c r="A19" s="273"/>
      <c r="B19" s="273"/>
      <c r="C19" s="273"/>
      <c r="D19" s="582"/>
      <c r="E19" s="708"/>
      <c r="F19" s="273"/>
      <c r="G19" s="273"/>
    </row>
  </sheetData>
  <sheetProtection/>
  <mergeCells count="1">
    <mergeCell ref="C1:F1"/>
  </mergeCells>
  <printOptions/>
  <pageMargins left="0.7086614173228347" right="0.7086614173228347" top="0.7480314960629921" bottom="0.7480314960629921" header="0.31496062992125984" footer="0.3149606299212598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110"/>
  <sheetViews>
    <sheetView showZeros="0" zoomScaleSheetLayoutView="100" zoomScalePageLayoutView="0" workbookViewId="0" topLeftCell="A1">
      <selection activeCell="D94" sqref="D94"/>
    </sheetView>
  </sheetViews>
  <sheetFormatPr defaultColWidth="11.421875" defaultRowHeight="12.75"/>
  <cols>
    <col min="1" max="1" width="2.57421875" style="0" customWidth="1"/>
    <col min="2" max="2" width="1.28515625" style="0" customWidth="1"/>
    <col min="3" max="3" width="6.00390625" style="0" customWidth="1"/>
    <col min="4" max="4" width="36.57421875" style="0" customWidth="1"/>
    <col min="5" max="5" width="9.7109375" style="500" customWidth="1"/>
    <col min="6" max="6" width="10.421875" style="747" customWidth="1"/>
    <col min="7" max="7" width="8.28125" style="0" customWidth="1"/>
    <col min="8" max="8" width="12.7109375" style="739" customWidth="1"/>
    <col min="9" max="9" width="12.7109375" style="409" customWidth="1"/>
    <col min="10" max="10" width="11.421875" style="0" hidden="1" customWidth="1"/>
    <col min="11" max="11" width="11.421875" style="37" hidden="1" customWidth="1"/>
    <col min="12" max="15" width="11.421875" style="0" hidden="1" customWidth="1"/>
    <col min="16" max="16" width="11.421875" style="590" hidden="1" customWidth="1"/>
    <col min="17" max="17" width="13.57421875" style="0" customWidth="1"/>
  </cols>
  <sheetData>
    <row r="1" ht="13.5" thickBot="1"/>
    <row r="2" spans="2:9" ht="27" thickBot="1">
      <c r="B2" s="902" t="s">
        <v>289</v>
      </c>
      <c r="C2" s="903"/>
      <c r="D2" s="903"/>
      <c r="E2" s="903"/>
      <c r="F2" s="903"/>
      <c r="G2" s="903"/>
      <c r="H2" s="903"/>
      <c r="I2" s="904"/>
    </row>
    <row r="3" spans="2:11" ht="12.75">
      <c r="B3" s="216"/>
      <c r="C3" s="217"/>
      <c r="D3" s="314"/>
      <c r="E3" s="621"/>
      <c r="F3" s="748"/>
      <c r="G3" s="217"/>
      <c r="H3" s="735" t="s">
        <v>1</v>
      </c>
      <c r="I3" s="639" t="s">
        <v>1</v>
      </c>
      <c r="K3" s="37" t="s">
        <v>1</v>
      </c>
    </row>
    <row r="4" spans="2:11" ht="18">
      <c r="B4" s="315"/>
      <c r="C4" s="291"/>
      <c r="D4" s="291" t="s">
        <v>37</v>
      </c>
      <c r="E4" s="697"/>
      <c r="F4" s="745"/>
      <c r="G4" s="38"/>
      <c r="H4" s="736" t="s">
        <v>4</v>
      </c>
      <c r="I4" s="640" t="s">
        <v>5</v>
      </c>
      <c r="K4" s="37" t="s">
        <v>5</v>
      </c>
    </row>
    <row r="5" spans="2:11" ht="12.75">
      <c r="B5" s="218"/>
      <c r="C5" s="38"/>
      <c r="D5" s="38"/>
      <c r="E5" s="622"/>
      <c r="F5" s="745"/>
      <c r="G5" s="38"/>
      <c r="H5" s="737">
        <v>42735</v>
      </c>
      <c r="I5" s="670">
        <v>42369</v>
      </c>
      <c r="K5" s="37" t="s">
        <v>6</v>
      </c>
    </row>
    <row r="6" spans="2:11" ht="13.5" thickBot="1">
      <c r="B6" s="479"/>
      <c r="C6" s="480"/>
      <c r="D6" s="481"/>
      <c r="E6" s="623"/>
      <c r="F6" s="746"/>
      <c r="G6" s="644"/>
      <c r="H6" s="738" t="s">
        <v>22</v>
      </c>
      <c r="I6" s="657" t="s">
        <v>22</v>
      </c>
      <c r="J6" s="32"/>
      <c r="K6" s="37" t="s">
        <v>22</v>
      </c>
    </row>
    <row r="7" spans="2:10" ht="12.75">
      <c r="B7" s="482" t="s">
        <v>39</v>
      </c>
      <c r="C7" s="217"/>
      <c r="D7" s="217"/>
      <c r="E7" s="726"/>
      <c r="F7" s="665"/>
      <c r="G7" s="727"/>
      <c r="H7" s="637"/>
      <c r="I7" s="658"/>
      <c r="J7" s="32"/>
    </row>
    <row r="8" spans="2:19" ht="12.75">
      <c r="B8" s="297"/>
      <c r="C8" s="54" t="s">
        <v>40</v>
      </c>
      <c r="D8" s="38"/>
      <c r="E8" s="624"/>
      <c r="F8" s="663"/>
      <c r="G8" s="729"/>
      <c r="H8" s="636"/>
      <c r="I8" s="659"/>
      <c r="J8" s="32"/>
      <c r="R8" t="s">
        <v>432</v>
      </c>
      <c r="S8" t="s">
        <v>433</v>
      </c>
    </row>
    <row r="9" spans="2:19" ht="12.75">
      <c r="B9" s="218"/>
      <c r="C9" s="318">
        <v>7060</v>
      </c>
      <c r="D9" s="562" t="s">
        <v>41</v>
      </c>
      <c r="E9" s="568"/>
      <c r="F9" s="661">
        <v>1920</v>
      </c>
      <c r="G9" s="730"/>
      <c r="H9" s="725">
        <v>1920</v>
      </c>
      <c r="I9" s="725">
        <v>2880</v>
      </c>
      <c r="J9" s="32"/>
      <c r="K9" s="186">
        <v>18550</v>
      </c>
      <c r="O9" s="567">
        <v>3538</v>
      </c>
      <c r="P9" s="325">
        <f aca="true" t="shared" si="0" ref="P9:P18">+O9</f>
        <v>3538</v>
      </c>
      <c r="R9">
        <v>89943.13</v>
      </c>
      <c r="S9" t="s">
        <v>468</v>
      </c>
    </row>
    <row r="10" spans="2:19" ht="12.75">
      <c r="B10" s="218"/>
      <c r="C10" s="318">
        <v>7060</v>
      </c>
      <c r="D10" s="562" t="s">
        <v>42</v>
      </c>
      <c r="E10" s="568"/>
      <c r="F10" s="661">
        <v>2485</v>
      </c>
      <c r="G10" s="730"/>
      <c r="H10" s="725">
        <v>2485</v>
      </c>
      <c r="I10" s="725">
        <v>3395</v>
      </c>
      <c r="J10" s="32"/>
      <c r="K10" s="186">
        <v>13400</v>
      </c>
      <c r="O10" s="567">
        <v>3010</v>
      </c>
      <c r="P10" s="325">
        <f t="shared" si="0"/>
        <v>3010</v>
      </c>
      <c r="R10" s="38">
        <v>11514.74</v>
      </c>
      <c r="S10" t="s">
        <v>464</v>
      </c>
    </row>
    <row r="11" spans="2:19" ht="12.75">
      <c r="B11" s="218"/>
      <c r="C11" s="318">
        <v>7060</v>
      </c>
      <c r="D11" s="562" t="s">
        <v>43</v>
      </c>
      <c r="E11" s="568"/>
      <c r="F11" s="661">
        <v>710</v>
      </c>
      <c r="G11" s="730"/>
      <c r="H11" s="725">
        <v>710</v>
      </c>
      <c r="I11" s="725">
        <v>1000</v>
      </c>
      <c r="J11" s="32"/>
      <c r="K11" s="186">
        <v>3350</v>
      </c>
      <c r="O11" s="567">
        <v>860</v>
      </c>
      <c r="P11" s="325">
        <f t="shared" si="0"/>
        <v>860</v>
      </c>
      <c r="R11" s="38">
        <v>1917.94</v>
      </c>
      <c r="S11" s="853" t="s">
        <v>465</v>
      </c>
    </row>
    <row r="12" spans="2:16" ht="12.75">
      <c r="B12" s="218"/>
      <c r="C12" s="318">
        <v>7071</v>
      </c>
      <c r="D12" s="562" t="s">
        <v>384</v>
      </c>
      <c r="E12" s="568"/>
      <c r="F12" s="661">
        <v>19459</v>
      </c>
      <c r="G12" s="730"/>
      <c r="H12" s="725">
        <v>19459</v>
      </c>
      <c r="I12" s="725">
        <v>24622</v>
      </c>
      <c r="J12" s="32"/>
      <c r="K12" s="186">
        <v>93000</v>
      </c>
      <c r="O12" s="567">
        <v>20357</v>
      </c>
      <c r="P12" s="325">
        <f t="shared" si="0"/>
        <v>20357</v>
      </c>
    </row>
    <row r="13" spans="2:19" ht="12.75">
      <c r="B13" s="218"/>
      <c r="C13" s="318">
        <v>7071</v>
      </c>
      <c r="D13" s="562" t="s">
        <v>45</v>
      </c>
      <c r="E13" s="568"/>
      <c r="F13" s="661"/>
      <c r="G13" s="730"/>
      <c r="H13" s="725"/>
      <c r="I13" s="725">
        <v>113</v>
      </c>
      <c r="J13" s="32"/>
      <c r="K13" s="186">
        <v>129924</v>
      </c>
      <c r="O13" s="567">
        <v>9272.52</v>
      </c>
      <c r="P13" s="325">
        <f t="shared" si="0"/>
        <v>9272.52</v>
      </c>
      <c r="R13">
        <f>SUM(R9:R12)</f>
        <v>103375.81000000001</v>
      </c>
      <c r="S13" s="853" t="s">
        <v>488</v>
      </c>
    </row>
    <row r="14" spans="2:16" ht="12.75">
      <c r="B14" s="218"/>
      <c r="C14" s="318">
        <v>7083</v>
      </c>
      <c r="D14" s="562" t="s">
        <v>402</v>
      </c>
      <c r="E14" s="568"/>
      <c r="F14" s="822"/>
      <c r="G14" s="730"/>
      <c r="H14" s="733"/>
      <c r="I14" s="733"/>
      <c r="J14" s="32"/>
      <c r="K14" s="186">
        <v>4300</v>
      </c>
      <c r="O14" s="567">
        <v>600</v>
      </c>
      <c r="P14" s="325">
        <f t="shared" si="0"/>
        <v>600</v>
      </c>
    </row>
    <row r="15" spans="2:19" ht="12.75">
      <c r="B15" s="218"/>
      <c r="C15" s="318">
        <v>7083</v>
      </c>
      <c r="D15" s="563" t="s">
        <v>376</v>
      </c>
      <c r="E15" s="568"/>
      <c r="F15" s="661"/>
      <c r="G15" s="730"/>
      <c r="H15" s="725"/>
      <c r="I15" s="725"/>
      <c r="J15" s="32"/>
      <c r="K15" s="186">
        <v>540</v>
      </c>
      <c r="O15" s="568">
        <v>308</v>
      </c>
      <c r="P15" s="325">
        <f t="shared" si="0"/>
        <v>308</v>
      </c>
      <c r="S15" t="s">
        <v>470</v>
      </c>
    </row>
    <row r="16" spans="2:16" ht="12.75">
      <c r="B16" s="218"/>
      <c r="C16" s="318">
        <v>7082</v>
      </c>
      <c r="D16" s="564" t="s">
        <v>375</v>
      </c>
      <c r="E16" s="568"/>
      <c r="F16" s="661">
        <v>4996.27</v>
      </c>
      <c r="G16" s="730"/>
      <c r="H16" s="725">
        <v>4996.27</v>
      </c>
      <c r="I16" s="725">
        <v>4374.8</v>
      </c>
      <c r="J16" s="32"/>
      <c r="K16" s="186"/>
      <c r="O16" s="568"/>
      <c r="P16" s="325">
        <f t="shared" si="0"/>
        <v>0</v>
      </c>
    </row>
    <row r="17" spans="2:16" ht="12.75">
      <c r="B17" s="218"/>
      <c r="C17" s="318">
        <v>7083</v>
      </c>
      <c r="D17" s="564" t="s">
        <v>342</v>
      </c>
      <c r="E17" s="625"/>
      <c r="F17" s="661"/>
      <c r="G17" s="730"/>
      <c r="H17" s="725"/>
      <c r="I17" s="725"/>
      <c r="J17" s="32"/>
      <c r="K17" s="186">
        <v>1731</v>
      </c>
      <c r="O17" s="569">
        <v>3013.79</v>
      </c>
      <c r="P17" s="325">
        <f t="shared" si="0"/>
        <v>3013.79</v>
      </c>
    </row>
    <row r="18" spans="2:16" ht="12.75">
      <c r="B18" s="218"/>
      <c r="C18" s="318">
        <v>7083</v>
      </c>
      <c r="D18" s="564" t="s">
        <v>416</v>
      </c>
      <c r="E18" s="641"/>
      <c r="F18" s="662">
        <v>6.78</v>
      </c>
      <c r="G18" s="730"/>
      <c r="H18" s="725">
        <v>6.78</v>
      </c>
      <c r="I18" s="725">
        <v>165</v>
      </c>
      <c r="J18" s="32"/>
      <c r="K18" s="186">
        <v>19034.9</v>
      </c>
      <c r="O18" s="569">
        <v>1099.49</v>
      </c>
      <c r="P18" s="325">
        <f t="shared" si="0"/>
        <v>1099.49</v>
      </c>
    </row>
    <row r="19" spans="2:16" ht="13.5" thickBot="1">
      <c r="B19" s="218"/>
      <c r="C19" s="318">
        <v>7084</v>
      </c>
      <c r="D19" s="562" t="s">
        <v>341</v>
      </c>
      <c r="E19" s="626"/>
      <c r="F19" s="664">
        <v>1344</v>
      </c>
      <c r="G19" s="730"/>
      <c r="H19" s="717">
        <v>1344</v>
      </c>
      <c r="I19" s="717">
        <v>1790</v>
      </c>
      <c r="J19" s="32"/>
      <c r="K19" s="186"/>
      <c r="O19" s="221"/>
      <c r="P19" s="591"/>
    </row>
    <row r="20" spans="2:16" ht="12.75">
      <c r="B20" s="218"/>
      <c r="C20" s="318"/>
      <c r="D20" s="565" t="s">
        <v>49</v>
      </c>
      <c r="E20" s="627"/>
      <c r="F20" s="663"/>
      <c r="G20" s="730"/>
      <c r="H20" s="725"/>
      <c r="I20" s="725"/>
      <c r="J20" s="32"/>
      <c r="K20" s="186">
        <v>283829.9</v>
      </c>
      <c r="O20" s="428">
        <f>SUM(O9:O19)</f>
        <v>42058.8</v>
      </c>
      <c r="P20" s="332">
        <f>SUM(P9:P19)</f>
        <v>42058.8</v>
      </c>
    </row>
    <row r="21" spans="2:11" ht="12.75">
      <c r="B21" s="218"/>
      <c r="C21" s="318">
        <v>7405</v>
      </c>
      <c r="D21" s="562" t="s">
        <v>414</v>
      </c>
      <c r="E21" s="568"/>
      <c r="F21" s="663">
        <v>5000</v>
      </c>
      <c r="G21" s="730"/>
      <c r="H21" s="725">
        <v>5000</v>
      </c>
      <c r="I21" s="725">
        <v>5000</v>
      </c>
      <c r="J21" s="32"/>
      <c r="K21" s="186"/>
    </row>
    <row r="22" spans="2:16" ht="12.75">
      <c r="B22" s="218"/>
      <c r="C22" s="318">
        <v>7405</v>
      </c>
      <c r="D22" s="562" t="s">
        <v>469</v>
      </c>
      <c r="E22" s="568"/>
      <c r="F22" s="823" t="s">
        <v>472</v>
      </c>
      <c r="G22" s="730"/>
      <c r="H22" s="780" t="s">
        <v>472</v>
      </c>
      <c r="I22" s="725">
        <v>47496.35</v>
      </c>
      <c r="J22" s="32"/>
      <c r="K22" s="186">
        <v>317717</v>
      </c>
      <c r="O22" s="567">
        <f>43400.5+8467.48</f>
        <v>51867.979999999996</v>
      </c>
      <c r="P22" s="332">
        <f aca="true" t="shared" si="1" ref="P22:P29">+O22</f>
        <v>51867.979999999996</v>
      </c>
    </row>
    <row r="23" spans="2:16" ht="12.75">
      <c r="B23" s="218"/>
      <c r="C23" s="318">
        <v>7405</v>
      </c>
      <c r="D23" s="564" t="s">
        <v>428</v>
      </c>
      <c r="E23" s="625"/>
      <c r="F23" s="663">
        <v>1500</v>
      </c>
      <c r="G23" s="730"/>
      <c r="H23" s="725">
        <v>1500</v>
      </c>
      <c r="I23" s="725"/>
      <c r="J23" s="32"/>
      <c r="K23" s="186">
        <v>85616.02</v>
      </c>
      <c r="O23" s="569">
        <f>4336.6+3000</f>
        <v>7336.6</v>
      </c>
      <c r="P23" s="332">
        <f t="shared" si="1"/>
        <v>7336.6</v>
      </c>
    </row>
    <row r="24" spans="2:16" ht="12.75">
      <c r="B24" s="218"/>
      <c r="C24" s="318">
        <v>7405</v>
      </c>
      <c r="D24" s="660" t="s">
        <v>415</v>
      </c>
      <c r="E24" s="625"/>
      <c r="F24" s="663"/>
      <c r="G24" s="730"/>
      <c r="H24" s="725"/>
      <c r="I24" s="725">
        <v>650</v>
      </c>
      <c r="J24" s="32"/>
      <c r="K24" s="186"/>
      <c r="O24" s="569"/>
      <c r="P24" s="332"/>
    </row>
    <row r="25" spans="2:16" ht="12.75">
      <c r="B25" s="218"/>
      <c r="C25" s="318">
        <v>7405</v>
      </c>
      <c r="D25" s="660" t="s">
        <v>401</v>
      </c>
      <c r="E25" s="625"/>
      <c r="F25" s="663"/>
      <c r="G25" s="730"/>
      <c r="H25" s="725"/>
      <c r="I25" s="725"/>
      <c r="J25" s="32"/>
      <c r="K25" s="186"/>
      <c r="O25" s="569"/>
      <c r="P25" s="332"/>
    </row>
    <row r="26" spans="2:16" ht="14.25" customHeight="1">
      <c r="B26" s="321" t="s">
        <v>224</v>
      </c>
      <c r="C26" s="318">
        <v>7405</v>
      </c>
      <c r="D26" s="562" t="s">
        <v>381</v>
      </c>
      <c r="E26" s="628"/>
      <c r="F26" s="850" t="s">
        <v>442</v>
      </c>
      <c r="G26" s="851"/>
      <c r="H26" s="852" t="s">
        <v>442</v>
      </c>
      <c r="I26" s="734"/>
      <c r="J26" s="32"/>
      <c r="K26" s="186">
        <v>747.87</v>
      </c>
      <c r="O26" s="587">
        <f>17928.33-3013.79</f>
        <v>14914.54</v>
      </c>
      <c r="P26" s="592">
        <f t="shared" si="1"/>
        <v>14914.54</v>
      </c>
    </row>
    <row r="27" spans="2:18" ht="12.75">
      <c r="B27" s="218"/>
      <c r="C27" s="318">
        <v>7406</v>
      </c>
      <c r="D27" s="562" t="s">
        <v>467</v>
      </c>
      <c r="E27" s="568"/>
      <c r="F27" s="663">
        <v>6580</v>
      </c>
      <c r="G27" s="731"/>
      <c r="H27" s="725">
        <v>6580</v>
      </c>
      <c r="I27" s="725">
        <v>6759.95</v>
      </c>
      <c r="J27" s="32"/>
      <c r="K27" s="186">
        <v>7384.62</v>
      </c>
      <c r="O27" s="570">
        <f>23000+993.17-8161.32</f>
        <v>15831.849999999999</v>
      </c>
      <c r="P27" s="411">
        <f t="shared" si="1"/>
        <v>15831.849999999999</v>
      </c>
      <c r="Q27" s="792"/>
      <c r="R27" s="792"/>
    </row>
    <row r="28" spans="2:16" ht="12.75">
      <c r="B28" s="218"/>
      <c r="C28" s="318"/>
      <c r="D28" s="562" t="s">
        <v>409</v>
      </c>
      <c r="E28" s="568"/>
      <c r="F28" s="663"/>
      <c r="G28" s="731"/>
      <c r="H28" s="725"/>
      <c r="I28" s="725"/>
      <c r="J28" s="32"/>
      <c r="K28" s="186"/>
      <c r="O28" s="570"/>
      <c r="P28" s="411"/>
    </row>
    <row r="29" spans="2:16" ht="13.5" thickBot="1">
      <c r="B29" s="218"/>
      <c r="C29" s="318">
        <v>7580</v>
      </c>
      <c r="D29" s="564" t="s">
        <v>52</v>
      </c>
      <c r="E29" s="568"/>
      <c r="F29" s="823" t="s">
        <v>471</v>
      </c>
      <c r="G29" s="835"/>
      <c r="H29" s="836" t="s">
        <v>471</v>
      </c>
      <c r="I29" s="717">
        <v>152.78</v>
      </c>
      <c r="J29" s="32"/>
      <c r="K29" s="186">
        <v>3000</v>
      </c>
      <c r="O29" s="567">
        <v>193</v>
      </c>
      <c r="P29" s="332">
        <f t="shared" si="1"/>
        <v>193</v>
      </c>
    </row>
    <row r="30" spans="2:16" ht="12.75">
      <c r="B30" s="218"/>
      <c r="C30" s="38"/>
      <c r="D30" s="566" t="s">
        <v>22</v>
      </c>
      <c r="E30" s="629"/>
      <c r="F30" s="665"/>
      <c r="G30" s="730"/>
      <c r="H30" s="740"/>
      <c r="I30" s="740"/>
      <c r="J30" s="32">
        <v>698295.41</v>
      </c>
      <c r="K30" s="186">
        <v>698295.41</v>
      </c>
      <c r="O30" s="428">
        <f>SUM(O20:O29)</f>
        <v>132202.77000000002</v>
      </c>
      <c r="P30" s="332">
        <f>SUM(P20:P29)</f>
        <v>132202.77000000002</v>
      </c>
    </row>
    <row r="31" spans="2:16" ht="13.5" thickBot="1">
      <c r="B31" s="218"/>
      <c r="C31" s="38"/>
      <c r="D31" s="571" t="s">
        <v>400</v>
      </c>
      <c r="E31" s="627"/>
      <c r="F31" s="663"/>
      <c r="G31" s="732"/>
      <c r="H31" s="741"/>
      <c r="I31" s="741"/>
      <c r="J31" s="32"/>
      <c r="K31" s="186">
        <v>0</v>
      </c>
      <c r="O31" s="428">
        <f>0.2+582.83</f>
        <v>583.0300000000001</v>
      </c>
      <c r="P31" s="332">
        <f>0.2+582.83</f>
        <v>583.0300000000001</v>
      </c>
    </row>
    <row r="32" spans="2:17" s="55" customFormat="1" ht="13.5" thickBot="1">
      <c r="B32" s="202"/>
      <c r="C32" s="203"/>
      <c r="D32" s="204" t="s">
        <v>53</v>
      </c>
      <c r="E32" s="610"/>
      <c r="F32" s="829" t="s">
        <v>486</v>
      </c>
      <c r="G32" s="830"/>
      <c r="H32" s="831" t="s">
        <v>486</v>
      </c>
      <c r="I32" s="728">
        <v>98398.87999999999</v>
      </c>
      <c r="J32" s="595">
        <f aca="true" t="shared" si="2" ref="J32:P32">+J30+J31</f>
        <v>698295.41</v>
      </c>
      <c r="K32" s="572">
        <f t="shared" si="2"/>
        <v>698295.41</v>
      </c>
      <c r="L32" s="572">
        <f t="shared" si="2"/>
        <v>0</v>
      </c>
      <c r="M32" s="572">
        <f t="shared" si="2"/>
        <v>0</v>
      </c>
      <c r="N32" s="572">
        <f t="shared" si="2"/>
        <v>0</v>
      </c>
      <c r="O32" s="572">
        <f t="shared" si="2"/>
        <v>132785.80000000002</v>
      </c>
      <c r="P32" s="588">
        <f t="shared" si="2"/>
        <v>132785.80000000002</v>
      </c>
      <c r="Q32" s="654"/>
    </row>
    <row r="33" spans="2:11" ht="8.25" customHeight="1" thickBot="1">
      <c r="B33" s="221"/>
      <c r="C33" s="221"/>
      <c r="D33" s="221"/>
      <c r="E33" s="610"/>
      <c r="F33" s="595"/>
      <c r="G33" s="589"/>
      <c r="H33" s="459"/>
      <c r="I33" s="466"/>
      <c r="J33" s="32"/>
      <c r="K33" s="186"/>
    </row>
    <row r="34" spans="2:18" ht="12.75">
      <c r="B34" s="482" t="s">
        <v>54</v>
      </c>
      <c r="C34" s="217"/>
      <c r="D34" s="544"/>
      <c r="E34" s="630"/>
      <c r="F34" s="662"/>
      <c r="G34" s="877"/>
      <c r="H34" s="718"/>
      <c r="I34" s="637"/>
      <c r="J34" s="32"/>
      <c r="K34" s="186">
        <v>0</v>
      </c>
      <c r="R34" s="304"/>
    </row>
    <row r="35" spans="2:18" ht="12.75">
      <c r="B35" s="218"/>
      <c r="C35" s="54" t="s">
        <v>55</v>
      </c>
      <c r="D35" s="545"/>
      <c r="E35" s="631"/>
      <c r="F35" s="662"/>
      <c r="G35" s="720"/>
      <c r="H35" s="719"/>
      <c r="I35" s="636"/>
      <c r="J35" s="32"/>
      <c r="K35" s="186">
        <v>0</v>
      </c>
      <c r="R35" s="304"/>
    </row>
    <row r="36" spans="2:18" s="409" customFormat="1" ht="12.75">
      <c r="B36" s="403"/>
      <c r="C36" s="404">
        <v>6070</v>
      </c>
      <c r="D36" s="540" t="s">
        <v>41</v>
      </c>
      <c r="E36" s="663"/>
      <c r="F36" s="662"/>
      <c r="G36" s="721"/>
      <c r="H36" s="719"/>
      <c r="I36" s="636"/>
      <c r="J36" s="407"/>
      <c r="K36" s="408">
        <v>18550</v>
      </c>
      <c r="O36" s="494">
        <v>3538</v>
      </c>
      <c r="P36" s="323">
        <v>3538</v>
      </c>
      <c r="R36" s="826"/>
    </row>
    <row r="37" spans="2:18" s="409" customFormat="1" ht="12.75">
      <c r="B37" s="403"/>
      <c r="C37" s="404">
        <v>6070</v>
      </c>
      <c r="D37" s="540" t="s">
        <v>43</v>
      </c>
      <c r="E37" s="663"/>
      <c r="F37" s="662"/>
      <c r="G37" s="721"/>
      <c r="H37" s="663"/>
      <c r="I37" s="725">
        <v>810</v>
      </c>
      <c r="J37" s="407"/>
      <c r="K37" s="408">
        <v>3350</v>
      </c>
      <c r="O37" s="494"/>
      <c r="P37" s="323"/>
      <c r="R37" s="826"/>
    </row>
    <row r="38" spans="2:18" s="409" customFormat="1" ht="12.75">
      <c r="B38" s="403"/>
      <c r="C38" s="404">
        <v>6070</v>
      </c>
      <c r="D38" s="541" t="s">
        <v>56</v>
      </c>
      <c r="E38" s="663"/>
      <c r="F38" s="824" t="s">
        <v>466</v>
      </c>
      <c r="G38" s="722"/>
      <c r="H38" s="823" t="s">
        <v>466</v>
      </c>
      <c r="I38" s="725">
        <v>178</v>
      </c>
      <c r="J38" s="407"/>
      <c r="K38" s="408">
        <v>117953.5</v>
      </c>
      <c r="O38" s="494">
        <v>7761.44</v>
      </c>
      <c r="P38" s="323">
        <v>8563.79</v>
      </c>
      <c r="R38" s="827" t="s">
        <v>466</v>
      </c>
    </row>
    <row r="39" spans="2:18" s="409" customFormat="1" ht="13.5">
      <c r="B39" s="403"/>
      <c r="C39" s="404">
        <v>6071</v>
      </c>
      <c r="D39" s="541" t="s">
        <v>373</v>
      </c>
      <c r="E39" s="663"/>
      <c r="F39" s="749"/>
      <c r="G39" s="721"/>
      <c r="H39" s="663"/>
      <c r="I39" s="778">
        <v>293.08</v>
      </c>
      <c r="J39" s="407"/>
      <c r="K39" s="408"/>
      <c r="O39" s="522">
        <v>802.35</v>
      </c>
      <c r="P39" s="323"/>
      <c r="R39" s="826"/>
    </row>
    <row r="40" spans="2:18" s="409" customFormat="1" ht="13.5">
      <c r="B40" s="403" t="s">
        <v>224</v>
      </c>
      <c r="C40" s="404">
        <v>6069</v>
      </c>
      <c r="D40" s="540" t="s">
        <v>387</v>
      </c>
      <c r="E40" s="777"/>
      <c r="F40" s="666">
        <v>1392</v>
      </c>
      <c r="G40" s="721"/>
      <c r="H40" s="777">
        <v>1392</v>
      </c>
      <c r="I40" s="779">
        <v>1856</v>
      </c>
      <c r="J40" s="407"/>
      <c r="K40" s="408"/>
      <c r="O40" s="522">
        <v>1533</v>
      </c>
      <c r="P40" s="323"/>
      <c r="Q40" s="409">
        <v>1392</v>
      </c>
      <c r="R40" s="826"/>
    </row>
    <row r="41" spans="2:18" s="409" customFormat="1" ht="12.75">
      <c r="B41" s="403"/>
      <c r="C41" s="404">
        <v>6070</v>
      </c>
      <c r="D41" s="540" t="s">
        <v>388</v>
      </c>
      <c r="E41" s="663"/>
      <c r="F41" s="662">
        <v>16503</v>
      </c>
      <c r="G41" s="721"/>
      <c r="H41" s="823">
        <v>16503</v>
      </c>
      <c r="I41" s="725">
        <v>28765</v>
      </c>
      <c r="J41" s="407"/>
      <c r="K41" s="408">
        <v>85500</v>
      </c>
      <c r="O41" s="494">
        <v>19188</v>
      </c>
      <c r="P41" s="323">
        <v>20721</v>
      </c>
      <c r="R41" s="855">
        <v>16503</v>
      </c>
    </row>
    <row r="42" spans="2:18" s="409" customFormat="1" ht="12.75">
      <c r="B42" s="403"/>
      <c r="C42" s="404">
        <v>6037</v>
      </c>
      <c r="D42" s="540" t="s">
        <v>494</v>
      </c>
      <c r="E42" s="663"/>
      <c r="F42" s="876" t="s">
        <v>468</v>
      </c>
      <c r="G42" s="854"/>
      <c r="H42" s="871" t="s">
        <v>468</v>
      </c>
      <c r="I42" s="725"/>
      <c r="J42" s="407"/>
      <c r="K42" s="408"/>
      <c r="O42" s="494"/>
      <c r="P42" s="323"/>
      <c r="R42" s="826"/>
    </row>
    <row r="43" spans="2:18" s="409" customFormat="1" ht="13.5">
      <c r="B43" s="403"/>
      <c r="C43" s="404">
        <v>6037</v>
      </c>
      <c r="D43" s="542" t="s">
        <v>495</v>
      </c>
      <c r="E43" s="663"/>
      <c r="F43" s="876" t="s">
        <v>464</v>
      </c>
      <c r="G43" s="854"/>
      <c r="H43" s="871" t="s">
        <v>464</v>
      </c>
      <c r="I43" s="725"/>
      <c r="J43" s="407"/>
      <c r="K43" s="408">
        <v>1024.25</v>
      </c>
      <c r="O43" s="523">
        <v>-626.8</v>
      </c>
      <c r="P43" s="327">
        <v>-626.8</v>
      </c>
      <c r="R43" s="826"/>
    </row>
    <row r="44" spans="2:18" s="409" customFormat="1" ht="13.5">
      <c r="B44" s="442"/>
      <c r="C44" s="404">
        <v>6037</v>
      </c>
      <c r="D44" s="540" t="s">
        <v>496</v>
      </c>
      <c r="E44" s="796"/>
      <c r="F44" s="876" t="s">
        <v>465</v>
      </c>
      <c r="G44" s="854"/>
      <c r="H44" s="871" t="s">
        <v>465</v>
      </c>
      <c r="I44" s="780"/>
      <c r="J44" s="407"/>
      <c r="K44" s="408">
        <v>10200</v>
      </c>
      <c r="O44" s="522">
        <v>2600</v>
      </c>
      <c r="P44" s="327">
        <v>2600</v>
      </c>
      <c r="R44" s="826"/>
    </row>
    <row r="45" spans="2:18" s="409" customFormat="1" ht="12.75">
      <c r="B45" s="403"/>
      <c r="C45" s="415" t="s">
        <v>60</v>
      </c>
      <c r="D45" s="543"/>
      <c r="E45" s="631"/>
      <c r="F45" s="624"/>
      <c r="G45" s="721"/>
      <c r="H45" s="631"/>
      <c r="I45" s="725"/>
      <c r="J45" s="407"/>
      <c r="K45" s="408">
        <v>0</v>
      </c>
      <c r="O45" s="497"/>
      <c r="P45" s="323"/>
      <c r="R45" s="826"/>
    </row>
    <row r="46" spans="2:18" s="409" customFormat="1" ht="12.75">
      <c r="B46" s="403"/>
      <c r="C46" s="404">
        <v>60610</v>
      </c>
      <c r="D46" s="542" t="s">
        <v>308</v>
      </c>
      <c r="E46" s="492"/>
      <c r="F46" s="797"/>
      <c r="G46" s="721"/>
      <c r="H46" s="492"/>
      <c r="I46" s="725"/>
      <c r="J46" s="407"/>
      <c r="K46" s="408"/>
      <c r="O46" s="492">
        <v>0</v>
      </c>
      <c r="P46" s="323">
        <v>0</v>
      </c>
      <c r="R46" s="826"/>
    </row>
    <row r="47" spans="2:18" s="409" customFormat="1" ht="13.5">
      <c r="B47" s="403" t="s">
        <v>224</v>
      </c>
      <c r="C47" s="404">
        <v>60611</v>
      </c>
      <c r="D47" s="542" t="s">
        <v>307</v>
      </c>
      <c r="E47" s="633"/>
      <c r="F47" s="798"/>
      <c r="G47" s="721"/>
      <c r="H47" s="633"/>
      <c r="I47" s="725"/>
      <c r="J47" s="407"/>
      <c r="K47" s="408"/>
      <c r="O47" s="521"/>
      <c r="P47" s="323"/>
      <c r="R47" s="826"/>
    </row>
    <row r="48" spans="2:18" s="409" customFormat="1" ht="13.5">
      <c r="B48" s="403"/>
      <c r="C48" s="404">
        <v>60620</v>
      </c>
      <c r="D48" s="541" t="s">
        <v>374</v>
      </c>
      <c r="E48" s="662"/>
      <c r="F48" s="662">
        <v>1023.49</v>
      </c>
      <c r="G48" s="721"/>
      <c r="H48" s="662">
        <v>1023.49</v>
      </c>
      <c r="I48" s="725">
        <v>2231.74</v>
      </c>
      <c r="J48" s="407"/>
      <c r="K48" s="408"/>
      <c r="O48" s="521"/>
      <c r="P48" s="323">
        <v>2367.44</v>
      </c>
      <c r="R48" s="827" t="s">
        <v>489</v>
      </c>
    </row>
    <row r="49" spans="2:18" s="409" customFormat="1" ht="13.5">
      <c r="B49" s="403" t="s">
        <v>224</v>
      </c>
      <c r="C49" s="404">
        <v>60621</v>
      </c>
      <c r="D49" s="541" t="s">
        <v>314</v>
      </c>
      <c r="E49" s="666"/>
      <c r="F49" s="666">
        <v>1050.74</v>
      </c>
      <c r="G49" s="721"/>
      <c r="H49" s="666">
        <v>1050.74</v>
      </c>
      <c r="I49" s="779">
        <v>2060.05</v>
      </c>
      <c r="J49" s="407"/>
      <c r="K49" s="408"/>
      <c r="O49" s="521">
        <v>2367.44</v>
      </c>
      <c r="P49" s="323"/>
      <c r="Q49" s="409">
        <v>1050.74</v>
      </c>
      <c r="R49" s="826"/>
    </row>
    <row r="50" spans="2:18" s="409" customFormat="1" ht="12.75">
      <c r="B50" s="403"/>
      <c r="C50" s="404">
        <v>60630</v>
      </c>
      <c r="D50" s="542" t="s">
        <v>61</v>
      </c>
      <c r="E50" s="662"/>
      <c r="F50" s="824" t="s">
        <v>456</v>
      </c>
      <c r="G50" s="722"/>
      <c r="H50" s="824" t="s">
        <v>456</v>
      </c>
      <c r="I50" s="725">
        <v>381</v>
      </c>
      <c r="J50" s="407"/>
      <c r="K50" s="408">
        <v>4383.19</v>
      </c>
      <c r="O50" s="492">
        <v>152.92</v>
      </c>
      <c r="P50" s="323">
        <v>3266.82</v>
      </c>
      <c r="R50" s="827" t="s">
        <v>456</v>
      </c>
    </row>
    <row r="51" spans="2:18" s="409" customFormat="1" ht="13.5">
      <c r="B51" s="403" t="s">
        <v>224</v>
      </c>
      <c r="C51" s="404">
        <v>60631</v>
      </c>
      <c r="D51" s="542" t="s">
        <v>290</v>
      </c>
      <c r="E51" s="666"/>
      <c r="F51" s="666">
        <v>1281.96</v>
      </c>
      <c r="G51" s="721"/>
      <c r="H51" s="666">
        <v>1281.96</v>
      </c>
      <c r="I51" s="779">
        <v>504.33</v>
      </c>
      <c r="J51" s="407"/>
      <c r="K51" s="408"/>
      <c r="O51" s="521">
        <v>3113.9</v>
      </c>
      <c r="P51" s="323"/>
      <c r="Q51" s="409">
        <v>1281.96</v>
      </c>
      <c r="R51" s="826"/>
    </row>
    <row r="52" spans="2:18" s="409" customFormat="1" ht="12.75">
      <c r="B52" s="403"/>
      <c r="C52" s="404">
        <v>60640</v>
      </c>
      <c r="D52" s="541" t="s">
        <v>62</v>
      </c>
      <c r="E52" s="662"/>
      <c r="F52" s="662">
        <v>821.99</v>
      </c>
      <c r="G52" s="721"/>
      <c r="H52" s="662">
        <v>821.99</v>
      </c>
      <c r="I52" s="725">
        <v>1451.48</v>
      </c>
      <c r="J52" s="407"/>
      <c r="K52" s="408"/>
      <c r="O52" s="493">
        <v>1247.33</v>
      </c>
      <c r="P52" s="323">
        <v>1678.08</v>
      </c>
      <c r="R52" s="827" t="s">
        <v>490</v>
      </c>
    </row>
    <row r="53" spans="2:18" s="409" customFormat="1" ht="13.5">
      <c r="B53" s="403" t="s">
        <v>224</v>
      </c>
      <c r="C53" s="404">
        <v>60641</v>
      </c>
      <c r="D53" s="541" t="s">
        <v>291</v>
      </c>
      <c r="E53" s="666"/>
      <c r="F53" s="666">
        <v>218.46</v>
      </c>
      <c r="G53" s="721"/>
      <c r="H53" s="666">
        <v>218.46</v>
      </c>
      <c r="I53" s="779">
        <v>987.21</v>
      </c>
      <c r="J53" s="407"/>
      <c r="K53" s="408"/>
      <c r="O53" s="523">
        <v>430.75</v>
      </c>
      <c r="P53" s="323"/>
      <c r="Q53" s="409">
        <v>218.46</v>
      </c>
      <c r="R53" s="826"/>
    </row>
    <row r="54" spans="2:18" s="409" customFormat="1" ht="12.75">
      <c r="B54" s="403"/>
      <c r="C54" s="404">
        <v>61320</v>
      </c>
      <c r="D54" s="540" t="s">
        <v>287</v>
      </c>
      <c r="E54" s="662"/>
      <c r="F54" s="662"/>
      <c r="G54" s="721"/>
      <c r="H54" s="662"/>
      <c r="I54" s="725"/>
      <c r="J54" s="407"/>
      <c r="K54" s="408">
        <v>11400</v>
      </c>
      <c r="O54" s="494">
        <v>1740</v>
      </c>
      <c r="P54" s="323">
        <v>3747</v>
      </c>
      <c r="R54" s="826"/>
    </row>
    <row r="55" spans="2:18" s="409" customFormat="1" ht="13.5">
      <c r="B55" s="403" t="s">
        <v>224</v>
      </c>
      <c r="C55" s="404">
        <v>61321</v>
      </c>
      <c r="D55" s="540" t="s">
        <v>293</v>
      </c>
      <c r="E55" s="666"/>
      <c r="F55" s="666">
        <v>1710</v>
      </c>
      <c r="G55" s="721"/>
      <c r="H55" s="666">
        <v>1710</v>
      </c>
      <c r="I55" s="779">
        <v>1710</v>
      </c>
      <c r="J55" s="407"/>
      <c r="K55" s="408"/>
      <c r="O55" s="522">
        <v>2007</v>
      </c>
      <c r="P55" s="323"/>
      <c r="Q55" s="409">
        <v>1710</v>
      </c>
      <c r="R55" s="826"/>
    </row>
    <row r="56" spans="2:18" s="409" customFormat="1" ht="12.75">
      <c r="B56" s="403"/>
      <c r="C56" s="404">
        <v>61350</v>
      </c>
      <c r="D56" s="540" t="s">
        <v>294</v>
      </c>
      <c r="E56" s="662"/>
      <c r="F56" s="662"/>
      <c r="G56" s="721"/>
      <c r="H56" s="662"/>
      <c r="I56" s="725"/>
      <c r="J56" s="407"/>
      <c r="K56" s="408"/>
      <c r="O56" s="494">
        <v>1110.09</v>
      </c>
      <c r="P56" s="323">
        <v>1290.57</v>
      </c>
      <c r="R56" s="826"/>
    </row>
    <row r="57" spans="2:18" s="409" customFormat="1" ht="13.5">
      <c r="B57" s="403" t="s">
        <v>224</v>
      </c>
      <c r="C57" s="404">
        <v>61351</v>
      </c>
      <c r="D57" s="540" t="s">
        <v>418</v>
      </c>
      <c r="E57" s="666"/>
      <c r="F57" s="666">
        <v>240</v>
      </c>
      <c r="G57" s="721"/>
      <c r="H57" s="666">
        <v>240</v>
      </c>
      <c r="I57" s="779">
        <v>2907.69</v>
      </c>
      <c r="J57" s="407"/>
      <c r="K57" s="408"/>
      <c r="O57" s="522">
        <v>180.48</v>
      </c>
      <c r="P57" s="323"/>
      <c r="Q57" s="409">
        <v>240</v>
      </c>
      <c r="R57" s="826"/>
    </row>
    <row r="58" spans="2:18" s="409" customFormat="1" ht="12.75">
      <c r="B58" s="403"/>
      <c r="C58" s="404">
        <v>61550</v>
      </c>
      <c r="D58" s="541" t="s">
        <v>288</v>
      </c>
      <c r="E58" s="494"/>
      <c r="F58" s="878"/>
      <c r="G58" s="721"/>
      <c r="H58" s="494"/>
      <c r="I58" s="725"/>
      <c r="J58" s="407"/>
      <c r="K58" s="408">
        <v>8120.87</v>
      </c>
      <c r="O58" s="494">
        <v>299.69</v>
      </c>
      <c r="P58" s="323">
        <v>866.26</v>
      </c>
      <c r="R58" s="826"/>
    </row>
    <row r="59" spans="2:18" s="409" customFormat="1" ht="13.5">
      <c r="B59" s="403" t="s">
        <v>224</v>
      </c>
      <c r="C59" s="404">
        <v>61551</v>
      </c>
      <c r="D59" s="541" t="s">
        <v>292</v>
      </c>
      <c r="E59" s="794"/>
      <c r="F59" s="881">
        <v>817.7</v>
      </c>
      <c r="G59" s="880"/>
      <c r="H59" s="794">
        <v>817.7</v>
      </c>
      <c r="I59" s="779">
        <v>150</v>
      </c>
      <c r="J59" s="407"/>
      <c r="K59" s="408"/>
      <c r="O59" s="522">
        <v>566.57</v>
      </c>
      <c r="P59" s="323"/>
      <c r="Q59" s="409">
        <v>817.7</v>
      </c>
      <c r="R59" s="826"/>
    </row>
    <row r="60" spans="2:18" s="409" customFormat="1" ht="13.5">
      <c r="B60" s="403" t="s">
        <v>224</v>
      </c>
      <c r="C60" s="404">
        <v>61810</v>
      </c>
      <c r="D60" s="540" t="s">
        <v>380</v>
      </c>
      <c r="E60" s="632"/>
      <c r="F60" s="879"/>
      <c r="G60" s="880"/>
      <c r="H60" s="632"/>
      <c r="I60" s="725"/>
      <c r="J60" s="407"/>
      <c r="K60" s="408"/>
      <c r="O60" s="522">
        <v>37</v>
      </c>
      <c r="P60" s="323">
        <v>722.88</v>
      </c>
      <c r="R60" s="826"/>
    </row>
    <row r="61" spans="2:18" s="409" customFormat="1" ht="13.5">
      <c r="B61" s="403"/>
      <c r="C61" s="404">
        <v>61811</v>
      </c>
      <c r="D61" s="540" t="s">
        <v>369</v>
      </c>
      <c r="E61" s="666"/>
      <c r="F61" s="666">
        <v>136.38</v>
      </c>
      <c r="G61" s="721"/>
      <c r="H61" s="666">
        <v>136.38</v>
      </c>
      <c r="I61" s="779">
        <v>180.18</v>
      </c>
      <c r="J61" s="407"/>
      <c r="K61" s="408"/>
      <c r="O61" s="522">
        <v>685.88</v>
      </c>
      <c r="P61" s="323"/>
      <c r="Q61" s="409">
        <v>136.38</v>
      </c>
      <c r="R61" s="826"/>
    </row>
    <row r="62" spans="2:18" s="409" customFormat="1" ht="13.5" thickBot="1">
      <c r="B62" s="559"/>
      <c r="C62" s="872">
        <v>61850</v>
      </c>
      <c r="D62" s="873" t="s">
        <v>47</v>
      </c>
      <c r="E62" s="664"/>
      <c r="F62" s="874" t="s">
        <v>463</v>
      </c>
      <c r="G62" s="875"/>
      <c r="H62" s="874" t="s">
        <v>463</v>
      </c>
      <c r="I62" s="717">
        <v>1463.03</v>
      </c>
      <c r="J62" s="407"/>
      <c r="K62" s="408"/>
      <c r="O62" s="494">
        <v>1383</v>
      </c>
      <c r="P62" s="323">
        <v>1383</v>
      </c>
      <c r="R62" s="827" t="s">
        <v>463</v>
      </c>
    </row>
    <row r="63" spans="2:18" s="409" customFormat="1" ht="12.75">
      <c r="B63" s="403"/>
      <c r="C63" s="404"/>
      <c r="D63" s="601"/>
      <c r="E63" s="662"/>
      <c r="F63" s="662"/>
      <c r="G63" s="721"/>
      <c r="H63" s="663"/>
      <c r="I63" s="725"/>
      <c r="J63" s="407"/>
      <c r="K63" s="408"/>
      <c r="O63" s="494"/>
      <c r="P63" s="600"/>
      <c r="R63" s="826"/>
    </row>
    <row r="64" spans="2:18" s="409" customFormat="1" ht="12.75">
      <c r="B64" s="403"/>
      <c r="C64" s="609">
        <v>62330</v>
      </c>
      <c r="D64" s="601" t="s">
        <v>295</v>
      </c>
      <c r="E64" s="662"/>
      <c r="F64" s="662">
        <v>909.65</v>
      </c>
      <c r="G64" s="721"/>
      <c r="H64" s="662">
        <v>909.65</v>
      </c>
      <c r="I64" s="725">
        <v>2641</v>
      </c>
      <c r="J64" s="407"/>
      <c r="K64" s="408">
        <v>36565.13</v>
      </c>
      <c r="O64" s="494">
        <v>4469.7</v>
      </c>
      <c r="P64" s="600">
        <v>4469.7</v>
      </c>
      <c r="R64" s="827" t="s">
        <v>492</v>
      </c>
    </row>
    <row r="65" spans="2:18" s="409" customFormat="1" ht="12.75">
      <c r="B65" s="403"/>
      <c r="C65" s="609">
        <v>62331</v>
      </c>
      <c r="D65" s="601" t="s">
        <v>382</v>
      </c>
      <c r="E65" s="662"/>
      <c r="F65" s="662"/>
      <c r="G65" s="721"/>
      <c r="H65" s="662"/>
      <c r="I65" s="725">
        <v>3452.92</v>
      </c>
      <c r="J65" s="407"/>
      <c r="K65" s="408"/>
      <c r="O65" s="494"/>
      <c r="P65" s="323"/>
      <c r="R65" s="826"/>
    </row>
    <row r="66" spans="2:18" s="409" customFormat="1" ht="12.75">
      <c r="B66" s="403"/>
      <c r="C66" s="404">
        <v>62340</v>
      </c>
      <c r="D66" s="540" t="s">
        <v>434</v>
      </c>
      <c r="E66" s="662"/>
      <c r="F66" s="662">
        <v>731.77</v>
      </c>
      <c r="G66" s="721"/>
      <c r="H66" s="662">
        <v>731.77</v>
      </c>
      <c r="I66" s="725">
        <v>88</v>
      </c>
      <c r="J66" s="407"/>
      <c r="K66" s="408"/>
      <c r="O66" s="494">
        <v>84.7</v>
      </c>
      <c r="P66" s="323">
        <v>2073.8</v>
      </c>
      <c r="R66" s="827" t="s">
        <v>457</v>
      </c>
    </row>
    <row r="67" spans="2:18" s="409" customFormat="1" ht="13.5">
      <c r="B67" s="403" t="s">
        <v>224</v>
      </c>
      <c r="C67" s="404">
        <v>62341</v>
      </c>
      <c r="D67" s="540" t="s">
        <v>306</v>
      </c>
      <c r="E67" s="666"/>
      <c r="F67" s="666">
        <v>25</v>
      </c>
      <c r="G67" s="721"/>
      <c r="H67" s="666">
        <v>25</v>
      </c>
      <c r="I67" s="779">
        <v>30</v>
      </c>
      <c r="J67" s="407"/>
      <c r="K67" s="408"/>
      <c r="O67" s="522">
        <v>1989.1</v>
      </c>
      <c r="P67" s="323"/>
      <c r="Q67" s="409">
        <v>25</v>
      </c>
      <c r="R67" s="826"/>
    </row>
    <row r="68" spans="2:18" s="409" customFormat="1" ht="13.5">
      <c r="B68" s="403" t="s">
        <v>224</v>
      </c>
      <c r="C68" s="404">
        <v>62361</v>
      </c>
      <c r="D68" s="541" t="s">
        <v>411</v>
      </c>
      <c r="E68" s="667"/>
      <c r="F68" s="667"/>
      <c r="G68" s="721"/>
      <c r="H68" s="667"/>
      <c r="I68" s="781">
        <v>293.08</v>
      </c>
      <c r="J68" s="407"/>
      <c r="K68" s="408"/>
      <c r="O68" s="523">
        <v>360</v>
      </c>
      <c r="P68" s="323">
        <v>360</v>
      </c>
      <c r="R68" s="826"/>
    </row>
    <row r="69" spans="2:18" s="409" customFormat="1" ht="12.75">
      <c r="B69" s="403"/>
      <c r="C69" s="404">
        <v>62500</v>
      </c>
      <c r="D69" s="540" t="s">
        <v>296</v>
      </c>
      <c r="E69" s="662"/>
      <c r="F69" s="824" t="s">
        <v>491</v>
      </c>
      <c r="G69" s="722"/>
      <c r="H69" s="824" t="s">
        <v>491</v>
      </c>
      <c r="I69" s="725">
        <v>6306.23</v>
      </c>
      <c r="J69" s="407"/>
      <c r="K69" s="408"/>
      <c r="O69" s="494">
        <v>4234.31</v>
      </c>
      <c r="P69" s="323">
        <v>8680.13</v>
      </c>
      <c r="R69" s="827" t="s">
        <v>491</v>
      </c>
    </row>
    <row r="70" spans="2:18" s="409" customFormat="1" ht="13.5">
      <c r="B70" s="403" t="s">
        <v>224</v>
      </c>
      <c r="C70" s="404">
        <v>62501</v>
      </c>
      <c r="D70" s="540" t="s">
        <v>297</v>
      </c>
      <c r="E70" s="666"/>
      <c r="F70" s="666">
        <v>1362.9</v>
      </c>
      <c r="G70" s="721"/>
      <c r="H70" s="666">
        <v>1362.9</v>
      </c>
      <c r="I70" s="779">
        <v>2171.99</v>
      </c>
      <c r="J70" s="407"/>
      <c r="K70" s="408"/>
      <c r="O70" s="522">
        <v>4445.82</v>
      </c>
      <c r="P70" s="323"/>
      <c r="Q70" s="409">
        <v>1362.9</v>
      </c>
      <c r="R70" s="826"/>
    </row>
    <row r="71" spans="2:18" s="409" customFormat="1" ht="13.5">
      <c r="B71" s="403"/>
      <c r="C71" s="404">
        <v>62511</v>
      </c>
      <c r="D71" s="540" t="s">
        <v>370</v>
      </c>
      <c r="E71" s="667"/>
      <c r="F71" s="667">
        <v>998</v>
      </c>
      <c r="G71" s="721"/>
      <c r="H71" s="667">
        <v>998</v>
      </c>
      <c r="I71" s="781">
        <v>874.55</v>
      </c>
      <c r="J71" s="407"/>
      <c r="K71" s="408"/>
      <c r="O71" s="522">
        <v>3663.85</v>
      </c>
      <c r="P71" s="323">
        <v>3663.85</v>
      </c>
      <c r="Q71" s="409">
        <v>998</v>
      </c>
      <c r="R71" s="826"/>
    </row>
    <row r="72" spans="2:18" s="409" customFormat="1" ht="13.5">
      <c r="B72" s="403" t="s">
        <v>224</v>
      </c>
      <c r="C72" s="404">
        <v>62521</v>
      </c>
      <c r="D72" s="540" t="s">
        <v>501</v>
      </c>
      <c r="E72" s="662"/>
      <c r="F72" s="662">
        <v>837.16</v>
      </c>
      <c r="G72" s="721"/>
      <c r="H72" s="662">
        <v>837.16</v>
      </c>
      <c r="I72" s="725">
        <v>1043.3</v>
      </c>
      <c r="J72" s="407"/>
      <c r="K72" s="408"/>
      <c r="O72" s="599">
        <v>1556.86</v>
      </c>
      <c r="P72" s="323">
        <v>2812.79</v>
      </c>
      <c r="R72" s="827" t="s">
        <v>458</v>
      </c>
    </row>
    <row r="73" spans="2:18" s="409" customFormat="1" ht="13.5">
      <c r="B73" s="403"/>
      <c r="C73" s="404">
        <v>62522</v>
      </c>
      <c r="D73" s="540" t="s">
        <v>309</v>
      </c>
      <c r="E73" s="666"/>
      <c r="F73" s="666">
        <v>2459.5</v>
      </c>
      <c r="G73" s="721"/>
      <c r="H73" s="666">
        <v>2459.5</v>
      </c>
      <c r="I73" s="779">
        <v>2305.81</v>
      </c>
      <c r="J73" s="407"/>
      <c r="K73" s="408"/>
      <c r="O73" s="522">
        <v>1255.93</v>
      </c>
      <c r="P73" s="323"/>
      <c r="Q73" s="409">
        <v>2459.5</v>
      </c>
      <c r="R73" s="826"/>
    </row>
    <row r="74" spans="2:18" s="409" customFormat="1" ht="12.75">
      <c r="B74" s="403"/>
      <c r="C74" s="404">
        <v>62567</v>
      </c>
      <c r="D74" s="540" t="s">
        <v>435</v>
      </c>
      <c r="E74" s="662"/>
      <c r="F74" s="824" t="s">
        <v>483</v>
      </c>
      <c r="G74" s="722"/>
      <c r="H74" s="824" t="s">
        <v>483</v>
      </c>
      <c r="I74" s="740">
        <v>1217.3</v>
      </c>
      <c r="J74" s="407"/>
      <c r="K74" s="408"/>
      <c r="O74" s="494">
        <v>76.66</v>
      </c>
      <c r="P74" s="323">
        <v>323.71</v>
      </c>
      <c r="R74" s="827" t="s">
        <v>484</v>
      </c>
    </row>
    <row r="75" spans="2:18" s="409" customFormat="1" ht="13.5">
      <c r="B75" s="403" t="s">
        <v>224</v>
      </c>
      <c r="C75" s="404">
        <v>62571</v>
      </c>
      <c r="D75" s="540" t="s">
        <v>298</v>
      </c>
      <c r="E75" s="666"/>
      <c r="F75" s="666">
        <v>687.3</v>
      </c>
      <c r="G75" s="721"/>
      <c r="H75" s="666">
        <v>687.3</v>
      </c>
      <c r="I75" s="779">
        <v>270.4</v>
      </c>
      <c r="J75" s="407"/>
      <c r="K75" s="408">
        <v>14074.95</v>
      </c>
      <c r="O75" s="522">
        <v>247.05</v>
      </c>
      <c r="P75" s="323"/>
      <c r="Q75" s="409">
        <v>687.3</v>
      </c>
      <c r="R75" s="826"/>
    </row>
    <row r="76" spans="2:18" s="409" customFormat="1" ht="13.5">
      <c r="B76" s="403"/>
      <c r="C76" s="404">
        <v>62567</v>
      </c>
      <c r="D76" s="541" t="s">
        <v>461</v>
      </c>
      <c r="E76" s="662"/>
      <c r="F76" s="824" t="s">
        <v>462</v>
      </c>
      <c r="G76" s="722"/>
      <c r="H76" s="824" t="s">
        <v>462</v>
      </c>
      <c r="I76" s="725">
        <v>531.15</v>
      </c>
      <c r="J76" s="407"/>
      <c r="K76" s="408"/>
      <c r="O76" s="522"/>
      <c r="P76" s="323"/>
      <c r="R76" s="827" t="s">
        <v>462</v>
      </c>
    </row>
    <row r="77" spans="2:18" s="409" customFormat="1" ht="12.75">
      <c r="B77" s="403"/>
      <c r="C77" s="404">
        <v>62610</v>
      </c>
      <c r="D77" s="540" t="s">
        <v>299</v>
      </c>
      <c r="E77" s="662"/>
      <c r="F77" s="662">
        <v>862.67</v>
      </c>
      <c r="G77" s="721"/>
      <c r="H77" s="662">
        <v>862.67</v>
      </c>
      <c r="I77" s="725">
        <v>733.91</v>
      </c>
      <c r="J77" s="407"/>
      <c r="K77" s="408"/>
      <c r="O77" s="494">
        <v>2208.62</v>
      </c>
      <c r="P77" s="323">
        <v>2657.62</v>
      </c>
      <c r="R77" s="827" t="s">
        <v>459</v>
      </c>
    </row>
    <row r="78" spans="2:24" s="409" customFormat="1" ht="13.5">
      <c r="B78" s="403" t="s">
        <v>224</v>
      </c>
      <c r="C78" s="404">
        <v>62611</v>
      </c>
      <c r="D78" s="540" t="s">
        <v>300</v>
      </c>
      <c r="E78" s="666"/>
      <c r="F78" s="666">
        <v>83.51</v>
      </c>
      <c r="G78" s="721"/>
      <c r="H78" s="666">
        <v>83.51</v>
      </c>
      <c r="I78" s="779">
        <v>443.21</v>
      </c>
      <c r="J78" s="407"/>
      <c r="K78" s="408">
        <v>24874.88</v>
      </c>
      <c r="O78" s="522">
        <v>449</v>
      </c>
      <c r="P78" s="323"/>
      <c r="Q78" s="409">
        <v>83.51</v>
      </c>
      <c r="R78" s="826"/>
      <c r="X78" s="273"/>
    </row>
    <row r="79" spans="2:24" s="409" customFormat="1" ht="12.75">
      <c r="B79" s="403"/>
      <c r="C79" s="404">
        <v>62620</v>
      </c>
      <c r="D79" s="541" t="s">
        <v>301</v>
      </c>
      <c r="E79" s="662"/>
      <c r="F79" s="662">
        <v>1294.45</v>
      </c>
      <c r="G79" s="721"/>
      <c r="H79" s="662">
        <v>1294.45</v>
      </c>
      <c r="I79" s="725">
        <v>1292.77</v>
      </c>
      <c r="J79" s="407"/>
      <c r="K79" s="408"/>
      <c r="O79" s="494">
        <v>1218.49</v>
      </c>
      <c r="P79" s="323">
        <v>1378.49</v>
      </c>
      <c r="R79" s="828" t="s">
        <v>460</v>
      </c>
      <c r="X79" s="273"/>
    </row>
    <row r="80" spans="2:18" s="409" customFormat="1" ht="13.5">
      <c r="B80" s="403" t="s">
        <v>224</v>
      </c>
      <c r="C80" s="404">
        <v>62621</v>
      </c>
      <c r="D80" s="541" t="s">
        <v>302</v>
      </c>
      <c r="E80" s="666"/>
      <c r="F80" s="666"/>
      <c r="G80" s="721"/>
      <c r="H80" s="666"/>
      <c r="I80" s="779"/>
      <c r="J80" s="407"/>
      <c r="K80" s="408">
        <v>11775.51</v>
      </c>
      <c r="O80" s="522">
        <v>160</v>
      </c>
      <c r="P80" s="323"/>
      <c r="R80" s="826"/>
    </row>
    <row r="81" spans="2:18" s="409" customFormat="1" ht="12.75">
      <c r="B81" s="403"/>
      <c r="C81" s="404">
        <v>62780</v>
      </c>
      <c r="D81" s="540" t="s">
        <v>67</v>
      </c>
      <c r="E81" s="662"/>
      <c r="F81" s="824" t="s">
        <v>455</v>
      </c>
      <c r="G81" s="722"/>
      <c r="H81" s="824" t="s">
        <v>455</v>
      </c>
      <c r="I81" s="725">
        <v>267.5</v>
      </c>
      <c r="J81" s="407"/>
      <c r="K81" s="408">
        <v>708.52</v>
      </c>
      <c r="O81" s="494">
        <v>93.45</v>
      </c>
      <c r="P81" s="323">
        <v>287.55</v>
      </c>
      <c r="R81" s="828" t="s">
        <v>455</v>
      </c>
    </row>
    <row r="82" spans="2:18" s="409" customFormat="1" ht="13.5">
      <c r="B82" s="403" t="s">
        <v>224</v>
      </c>
      <c r="C82" s="404">
        <v>62781</v>
      </c>
      <c r="D82" s="540" t="s">
        <v>303</v>
      </c>
      <c r="E82" s="667"/>
      <c r="F82" s="667">
        <v>39</v>
      </c>
      <c r="G82" s="721"/>
      <c r="H82" s="667">
        <v>39</v>
      </c>
      <c r="I82" s="781">
        <v>36</v>
      </c>
      <c r="J82" s="407"/>
      <c r="K82" s="408"/>
      <c r="O82" s="522">
        <v>194.1</v>
      </c>
      <c r="P82" s="323"/>
      <c r="Q82" s="409">
        <v>39</v>
      </c>
      <c r="R82" s="826"/>
    </row>
    <row r="83" spans="2:18" s="409" customFormat="1" ht="12.75">
      <c r="B83" s="403"/>
      <c r="C83" s="404">
        <v>62890</v>
      </c>
      <c r="D83" s="540" t="s">
        <v>410</v>
      </c>
      <c r="E83" s="662"/>
      <c r="F83" s="662">
        <v>280</v>
      </c>
      <c r="G83" s="721"/>
      <c r="H83" s="662">
        <v>280</v>
      </c>
      <c r="I83" s="725">
        <v>270</v>
      </c>
      <c r="J83" s="407"/>
      <c r="K83" s="408"/>
      <c r="O83" s="494"/>
      <c r="P83" s="323">
        <v>0</v>
      </c>
      <c r="R83" s="826">
        <v>280</v>
      </c>
    </row>
    <row r="84" spans="2:18" s="409" customFormat="1" ht="13.5">
      <c r="B84" s="403" t="s">
        <v>224</v>
      </c>
      <c r="C84" s="404">
        <v>63801</v>
      </c>
      <c r="D84" s="540" t="s">
        <v>315</v>
      </c>
      <c r="E84" s="667"/>
      <c r="F84" s="667">
        <v>1312.87</v>
      </c>
      <c r="G84" s="721"/>
      <c r="H84" s="667">
        <v>1312.87</v>
      </c>
      <c r="I84" s="781">
        <v>2279.83</v>
      </c>
      <c r="J84" s="407"/>
      <c r="K84" s="408"/>
      <c r="O84" s="522">
        <v>14682.9</v>
      </c>
      <c r="P84" s="598">
        <v>14682.9</v>
      </c>
      <c r="Q84" s="409">
        <v>1312.87</v>
      </c>
      <c r="R84" s="826"/>
    </row>
    <row r="85" spans="2:18" s="409" customFormat="1" ht="13.5">
      <c r="B85" s="403" t="s">
        <v>224</v>
      </c>
      <c r="C85" s="404">
        <v>63811</v>
      </c>
      <c r="D85" s="540" t="s">
        <v>417</v>
      </c>
      <c r="E85" s="666"/>
      <c r="F85" s="666">
        <v>450</v>
      </c>
      <c r="G85" s="721"/>
      <c r="H85" s="666">
        <v>450</v>
      </c>
      <c r="I85" s="779"/>
      <c r="J85" s="407"/>
      <c r="K85" s="408"/>
      <c r="O85" s="522"/>
      <c r="P85" s="323"/>
      <c r="Q85" s="409">
        <v>450</v>
      </c>
      <c r="R85" s="826"/>
    </row>
    <row r="86" spans="2:18" s="409" customFormat="1" ht="12.75">
      <c r="B86" s="403"/>
      <c r="C86" s="404">
        <v>65100</v>
      </c>
      <c r="D86" s="541" t="s">
        <v>313</v>
      </c>
      <c r="E86" s="662"/>
      <c r="F86" s="662">
        <v>2040</v>
      </c>
      <c r="G86" s="721"/>
      <c r="H86" s="662">
        <v>2040</v>
      </c>
      <c r="I86" s="725">
        <v>2160</v>
      </c>
      <c r="J86" s="407"/>
      <c r="K86" s="408">
        <v>35656</v>
      </c>
      <c r="O86" s="496"/>
      <c r="P86" s="323">
        <v>0</v>
      </c>
      <c r="Q86"/>
      <c r="R86" s="826">
        <v>2040</v>
      </c>
    </row>
    <row r="87" spans="2:18" s="409" customFormat="1" ht="12.75">
      <c r="B87" s="403" t="s">
        <v>224</v>
      </c>
      <c r="C87" s="404">
        <v>65100</v>
      </c>
      <c r="D87" s="540" t="s">
        <v>408</v>
      </c>
      <c r="E87" s="575"/>
      <c r="F87" s="575"/>
      <c r="G87" s="721"/>
      <c r="H87" s="575"/>
      <c r="I87" s="725"/>
      <c r="J87" s="407"/>
      <c r="K87" s="408">
        <v>174407.55</v>
      </c>
      <c r="P87" s="594">
        <v>0</v>
      </c>
      <c r="R87" s="826"/>
    </row>
    <row r="88" spans="2:18" s="409" customFormat="1" ht="12.75">
      <c r="B88" s="403"/>
      <c r="C88" s="404">
        <v>65110</v>
      </c>
      <c r="D88" s="540" t="s">
        <v>311</v>
      </c>
      <c r="E88" s="662"/>
      <c r="F88" s="662"/>
      <c r="G88" s="721"/>
      <c r="H88" s="662"/>
      <c r="I88" s="725">
        <v>12123.06</v>
      </c>
      <c r="J88" s="407"/>
      <c r="K88" s="408"/>
      <c r="O88" s="494">
        <v>6473.24</v>
      </c>
      <c r="P88" s="327">
        <v>12544.67</v>
      </c>
      <c r="R88" s="826"/>
    </row>
    <row r="89" spans="2:18" s="409" customFormat="1" ht="12.75">
      <c r="B89" s="403"/>
      <c r="C89" s="404">
        <v>65120</v>
      </c>
      <c r="D89" s="540" t="s">
        <v>312</v>
      </c>
      <c r="E89" s="662"/>
      <c r="F89" s="662"/>
      <c r="G89" s="721"/>
      <c r="H89" s="662"/>
      <c r="I89" s="725">
        <v>3217.55</v>
      </c>
      <c r="J89" s="407"/>
      <c r="K89" s="408">
        <v>60005</v>
      </c>
      <c r="O89" s="494">
        <v>6071.43</v>
      </c>
      <c r="P89" s="323"/>
      <c r="R89" s="826"/>
    </row>
    <row r="90" spans="2:18" s="409" customFormat="1" ht="12.75">
      <c r="B90" s="403"/>
      <c r="C90" s="404">
        <v>65810</v>
      </c>
      <c r="D90" s="541" t="s">
        <v>453</v>
      </c>
      <c r="E90" s="662"/>
      <c r="F90" s="662">
        <v>600</v>
      </c>
      <c r="G90" s="721"/>
      <c r="H90" s="662">
        <v>600</v>
      </c>
      <c r="I90" s="725">
        <v>1500</v>
      </c>
      <c r="J90" s="407"/>
      <c r="K90" s="408"/>
      <c r="O90" s="494">
        <v>3644.21</v>
      </c>
      <c r="P90" s="323">
        <v>3644.21</v>
      </c>
      <c r="R90" s="825">
        <v>600</v>
      </c>
    </row>
    <row r="91" spans="2:19" s="409" customFormat="1" ht="12.75">
      <c r="B91" s="403"/>
      <c r="C91" s="404">
        <v>65820</v>
      </c>
      <c r="D91" s="541" t="s">
        <v>343</v>
      </c>
      <c r="E91" s="662"/>
      <c r="F91" s="662">
        <v>2040</v>
      </c>
      <c r="G91" s="721"/>
      <c r="H91" s="662">
        <v>2040</v>
      </c>
      <c r="I91" s="725">
        <v>7290.36</v>
      </c>
      <c r="J91" s="407"/>
      <c r="K91" s="408"/>
      <c r="O91" s="494">
        <v>10815</v>
      </c>
      <c r="P91" s="323">
        <v>15397.56</v>
      </c>
      <c r="R91" s="825">
        <v>2040</v>
      </c>
      <c r="S91" s="827"/>
    </row>
    <row r="92" spans="2:19" s="409" customFormat="1" ht="12.75">
      <c r="B92" s="403"/>
      <c r="C92" s="404">
        <v>65820</v>
      </c>
      <c r="D92" s="541" t="s">
        <v>502</v>
      </c>
      <c r="E92" s="793"/>
      <c r="F92" s="662">
        <v>2500</v>
      </c>
      <c r="G92" s="721"/>
      <c r="H92" s="662">
        <v>2500</v>
      </c>
      <c r="I92" s="725"/>
      <c r="J92" s="407"/>
      <c r="K92" s="408"/>
      <c r="O92" s="494">
        <v>4582.56</v>
      </c>
      <c r="P92" s="323"/>
      <c r="R92" s="825">
        <v>2500</v>
      </c>
      <c r="S92" s="827"/>
    </row>
    <row r="93" spans="2:19" s="409" customFormat="1" ht="12.75">
      <c r="B93" s="403"/>
      <c r="C93" s="404">
        <v>65890</v>
      </c>
      <c r="D93" s="541" t="s">
        <v>386</v>
      </c>
      <c r="E93" s="662"/>
      <c r="F93" s="662">
        <v>265</v>
      </c>
      <c r="G93" s="721"/>
      <c r="H93" s="662">
        <v>265</v>
      </c>
      <c r="I93" s="725">
        <v>470</v>
      </c>
      <c r="J93" s="407"/>
      <c r="K93" s="408"/>
      <c r="O93" s="504">
        <v>73.93</v>
      </c>
      <c r="P93" s="323">
        <v>73.93</v>
      </c>
      <c r="R93" s="825">
        <v>265</v>
      </c>
      <c r="S93" s="827"/>
    </row>
    <row r="94" spans="2:18" s="409" customFormat="1" ht="13.5">
      <c r="B94" s="403" t="s">
        <v>224</v>
      </c>
      <c r="C94" s="404">
        <v>65890</v>
      </c>
      <c r="D94" s="541" t="s">
        <v>503</v>
      </c>
      <c r="E94" s="662"/>
      <c r="F94" s="824" t="s">
        <v>454</v>
      </c>
      <c r="G94" s="722"/>
      <c r="H94" s="824" t="s">
        <v>454</v>
      </c>
      <c r="I94" s="725">
        <v>165</v>
      </c>
      <c r="J94" s="407"/>
      <c r="K94" s="408"/>
      <c r="O94" s="522">
        <v>261.3</v>
      </c>
      <c r="P94" s="323">
        <v>261.3</v>
      </c>
      <c r="R94" s="825" t="s">
        <v>454</v>
      </c>
    </row>
    <row r="95" spans="2:18" s="409" customFormat="1" ht="12.75">
      <c r="B95" s="403"/>
      <c r="C95" s="413" t="s">
        <v>71</v>
      </c>
      <c r="D95" s="543"/>
      <c r="E95" s="662"/>
      <c r="F95" s="662"/>
      <c r="G95" s="721"/>
      <c r="H95" s="662"/>
      <c r="I95" s="740"/>
      <c r="J95" s="407"/>
      <c r="K95" s="408">
        <v>0</v>
      </c>
      <c r="O95" s="497"/>
      <c r="P95" s="323"/>
      <c r="R95" s="826"/>
    </row>
    <row r="96" spans="2:18" s="409" customFormat="1" ht="12.75">
      <c r="B96" s="403"/>
      <c r="C96" s="404">
        <v>64110</v>
      </c>
      <c r="D96" s="540" t="s">
        <v>305</v>
      </c>
      <c r="E96" s="662"/>
      <c r="F96" s="662"/>
      <c r="G96" s="721"/>
      <c r="H96" s="824"/>
      <c r="I96" s="740"/>
      <c r="J96" s="407"/>
      <c r="K96" s="408">
        <v>24541.48</v>
      </c>
      <c r="O96" s="494">
        <v>5502.53</v>
      </c>
      <c r="P96" s="323">
        <v>5502.53</v>
      </c>
      <c r="R96" s="826"/>
    </row>
    <row r="97" spans="2:19" s="409" customFormat="1" ht="12.75">
      <c r="B97" s="403"/>
      <c r="C97" s="404">
        <v>64500</v>
      </c>
      <c r="D97" s="542" t="s">
        <v>72</v>
      </c>
      <c r="E97" s="662"/>
      <c r="F97" s="662"/>
      <c r="G97" s="721"/>
      <c r="H97" s="824"/>
      <c r="I97" s="740"/>
      <c r="J97" s="407"/>
      <c r="K97" s="408">
        <v>9173.07</v>
      </c>
      <c r="O97" s="496">
        <v>2217</v>
      </c>
      <c r="P97" s="323">
        <v>2217</v>
      </c>
      <c r="Q97" s="409">
        <f>SUM(Q34:Q96)</f>
        <v>14265.32</v>
      </c>
      <c r="R97" s="827" t="s">
        <v>493</v>
      </c>
      <c r="S97" s="827"/>
    </row>
    <row r="98" spans="2:16" s="409" customFormat="1" ht="13.5">
      <c r="B98" s="403" t="s">
        <v>224</v>
      </c>
      <c r="C98" s="404">
        <v>64191</v>
      </c>
      <c r="D98" s="541" t="s">
        <v>304</v>
      </c>
      <c r="E98" s="667"/>
      <c r="F98" s="667"/>
      <c r="G98" s="721"/>
      <c r="H98" s="832"/>
      <c r="I98" s="740"/>
      <c r="J98" s="407"/>
      <c r="K98" s="408"/>
      <c r="O98" s="523">
        <v>300</v>
      </c>
      <c r="P98" s="323">
        <v>300</v>
      </c>
    </row>
    <row r="99" spans="2:16" s="409" customFormat="1" ht="13.5">
      <c r="B99" s="403" t="s">
        <v>224</v>
      </c>
      <c r="C99" s="404">
        <v>64750</v>
      </c>
      <c r="D99" s="541" t="s">
        <v>337</v>
      </c>
      <c r="E99" s="667"/>
      <c r="F99" s="667"/>
      <c r="G99" s="721"/>
      <c r="H99" s="832"/>
      <c r="I99" s="740"/>
      <c r="J99" s="407"/>
      <c r="K99" s="408"/>
      <c r="O99" s="523"/>
      <c r="P99" s="323">
        <v>0</v>
      </c>
    </row>
    <row r="100" spans="2:16" s="409" customFormat="1" ht="12.75">
      <c r="B100" s="403"/>
      <c r="C100" s="404">
        <v>68150</v>
      </c>
      <c r="D100" s="541" t="s">
        <v>385</v>
      </c>
      <c r="E100" s="662"/>
      <c r="F100" s="662"/>
      <c r="G100" s="721"/>
      <c r="H100" s="824"/>
      <c r="I100" s="740">
        <v>968.33</v>
      </c>
      <c r="J100" s="407"/>
      <c r="K100" s="408"/>
      <c r="O100" s="494"/>
      <c r="P100" s="593">
        <v>0</v>
      </c>
    </row>
    <row r="101" spans="2:16" s="409" customFormat="1" ht="13.5" thickBot="1">
      <c r="B101" s="403"/>
      <c r="C101" s="404"/>
      <c r="D101" s="596"/>
      <c r="E101" s="494"/>
      <c r="F101" s="635"/>
      <c r="G101" s="721"/>
      <c r="H101" s="494"/>
      <c r="I101" s="740"/>
      <c r="J101" s="407"/>
      <c r="K101" s="408"/>
      <c r="O101" s="494"/>
      <c r="P101" s="597"/>
    </row>
    <row r="102" spans="2:19" s="273" customFormat="1" ht="13.5" thickBot="1">
      <c r="B102" s="403"/>
      <c r="D102" s="556" t="s">
        <v>73</v>
      </c>
      <c r="E102" s="634">
        <f>SUM(E38:E101)</f>
        <v>0</v>
      </c>
      <c r="F102" s="823" t="s">
        <v>487</v>
      </c>
      <c r="G102" s="724"/>
      <c r="H102" s="833"/>
      <c r="I102" s="638">
        <v>100372.04</v>
      </c>
      <c r="J102" s="574">
        <f aca="true" t="shared" si="3" ref="J102:P102">SUM(J36:J100)</f>
        <v>0</v>
      </c>
      <c r="K102" s="538">
        <f t="shared" si="3"/>
        <v>652263.9</v>
      </c>
      <c r="L102" s="538">
        <f t="shared" si="3"/>
        <v>0</v>
      </c>
      <c r="M102" s="538">
        <f t="shared" si="3"/>
        <v>0</v>
      </c>
      <c r="N102" s="538">
        <f t="shared" si="3"/>
        <v>0</v>
      </c>
      <c r="O102" s="538">
        <f t="shared" si="3"/>
        <v>131449.78</v>
      </c>
      <c r="P102" s="460">
        <f t="shared" si="3"/>
        <v>131449.78000000003</v>
      </c>
      <c r="Q102" s="698"/>
      <c r="R102" s="691"/>
      <c r="S102" s="691"/>
    </row>
    <row r="103" spans="2:16" s="409" customFormat="1" ht="13.5" thickBot="1">
      <c r="B103" s="403"/>
      <c r="C103" s="273"/>
      <c r="D103" s="555"/>
      <c r="E103" s="795"/>
      <c r="F103" s="802"/>
      <c r="G103" s="799"/>
      <c r="H103" s="795"/>
      <c r="I103" s="743">
        <f>Q103</f>
        <v>0</v>
      </c>
      <c r="J103" s="407"/>
      <c r="K103" s="408">
        <v>0</v>
      </c>
      <c r="O103" s="464">
        <f>+O32-O102</f>
        <v>1336.0200000000186</v>
      </c>
      <c r="P103" s="466">
        <f>+P32-P102</f>
        <v>1336.0199999999895</v>
      </c>
    </row>
    <row r="104" spans="2:16" s="273" customFormat="1" ht="13.5" thickBot="1">
      <c r="B104" s="403"/>
      <c r="D104" s="556" t="s">
        <v>74</v>
      </c>
      <c r="E104" s="498"/>
      <c r="F104" s="848" t="s">
        <v>485</v>
      </c>
      <c r="G104" s="800"/>
      <c r="H104" s="498"/>
      <c r="I104" s="743">
        <v>-1973.16</v>
      </c>
      <c r="J104" s="407"/>
      <c r="K104" s="417">
        <v>35150.560000000056</v>
      </c>
      <c r="O104" s="457">
        <f>+O32-O102</f>
        <v>1336.0200000000186</v>
      </c>
      <c r="P104" s="459">
        <f>+P32-P102</f>
        <v>1336.0199999999895</v>
      </c>
    </row>
    <row r="105" spans="2:17" s="273" customFormat="1" ht="13.5" thickBot="1">
      <c r="B105" s="403"/>
      <c r="D105" s="557" t="s">
        <v>398</v>
      </c>
      <c r="E105" s="499"/>
      <c r="F105" s="834">
        <v>153</v>
      </c>
      <c r="G105" s="723"/>
      <c r="H105" s="803"/>
      <c r="I105" s="742">
        <v>3128</v>
      </c>
      <c r="J105" s="407"/>
      <c r="K105" s="417"/>
      <c r="O105" s="468">
        <v>116.33</v>
      </c>
      <c r="P105" s="470">
        <v>116.33</v>
      </c>
      <c r="Q105" s="691"/>
    </row>
    <row r="106" spans="2:16" s="409" customFormat="1" ht="13.5" thickBot="1">
      <c r="B106" s="403"/>
      <c r="C106" s="273"/>
      <c r="D106" s="558" t="s">
        <v>378</v>
      </c>
      <c r="E106" s="497"/>
      <c r="F106" s="849"/>
      <c r="G106" s="721"/>
      <c r="H106" s="497"/>
      <c r="I106" s="740"/>
      <c r="J106" s="583"/>
      <c r="K106" s="584">
        <v>0</v>
      </c>
      <c r="L106" s="526"/>
      <c r="M106" s="526"/>
      <c r="N106" s="526"/>
      <c r="O106" s="539">
        <v>-13.6</v>
      </c>
      <c r="P106" s="593">
        <v>-13.6</v>
      </c>
    </row>
    <row r="107" spans="2:19" s="409" customFormat="1" ht="13.5" thickBot="1">
      <c r="B107" s="559"/>
      <c r="C107" s="560"/>
      <c r="D107" s="561" t="s">
        <v>264</v>
      </c>
      <c r="E107" s="495"/>
      <c r="F107" s="848" t="s">
        <v>481</v>
      </c>
      <c r="G107" s="801"/>
      <c r="H107" s="495"/>
      <c r="I107" s="742">
        <v>1154.84</v>
      </c>
      <c r="J107" s="407"/>
      <c r="K107" s="408">
        <v>35150.560000000056</v>
      </c>
      <c r="O107" s="457">
        <f>SUM(O104:O106)</f>
        <v>1438.7500000000186</v>
      </c>
      <c r="P107" s="459">
        <f>SUM(P104:P106)</f>
        <v>1438.7499999999895</v>
      </c>
      <c r="S107" s="273"/>
    </row>
    <row r="108" spans="4:16" s="409" customFormat="1" ht="12.75">
      <c r="D108" s="491"/>
      <c r="E108" s="500"/>
      <c r="F108" s="661"/>
      <c r="G108" s="320"/>
      <c r="H108" s="744"/>
      <c r="K108" s="408"/>
      <c r="P108" s="410"/>
    </row>
    <row r="109" spans="5:16" s="409" customFormat="1" ht="12.75">
      <c r="E109" s="500"/>
      <c r="F109" s="552"/>
      <c r="G109" s="273"/>
      <c r="H109" s="739"/>
      <c r="K109" s="423"/>
      <c r="P109" s="410"/>
    </row>
    <row r="110" spans="4:8" ht="12.75">
      <c r="D110" s="28"/>
      <c r="G110" s="38"/>
      <c r="H110" s="698"/>
    </row>
  </sheetData>
  <sheetProtection password="F3A0" sheet="1"/>
  <mergeCells count="1">
    <mergeCell ref="B2:I2"/>
  </mergeCells>
  <printOptions/>
  <pageMargins left="0.7086614173228347" right="0.7086614173228347" top="0.7480314960629921" bottom="0.15748031496062992" header="0.31496062992125984" footer="0.31496062992125984"/>
  <pageSetup blackAndWhite="1" fitToHeight="0" fitToWidth="1" horizontalDpi="300" verticalDpi="300" orientation="portrait" paperSize="9" scale="91" r:id="rId3"/>
  <headerFooter alignWithMargins="0">
    <oddHeader>&amp;C
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5">
      <selection activeCell="D31" sqref="D31"/>
    </sheetView>
  </sheetViews>
  <sheetFormatPr defaultColWidth="11.421875" defaultRowHeight="12.75"/>
  <cols>
    <col min="1" max="1" width="5.28125" style="0" customWidth="1"/>
    <col min="3" max="3" width="39.00390625" style="0" customWidth="1"/>
    <col min="4" max="4" width="13.28125" style="0" customWidth="1"/>
    <col min="5" max="5" width="4.421875" style="0" customWidth="1"/>
    <col min="6" max="6" width="29.00390625" style="0" customWidth="1"/>
    <col min="8" max="8" width="15.7109375" style="0" customWidth="1"/>
  </cols>
  <sheetData>
    <row r="1" spans="1:8" ht="12.75">
      <c r="A1" s="216"/>
      <c r="B1" s="905" t="s">
        <v>316</v>
      </c>
      <c r="C1" s="905"/>
      <c r="D1" s="905"/>
      <c r="E1" s="905"/>
      <c r="F1" s="905"/>
      <c r="G1" s="905"/>
      <c r="H1" s="906"/>
    </row>
    <row r="2" spans="1:8" ht="12.75">
      <c r="A2" s="218"/>
      <c r="B2" s="907"/>
      <c r="C2" s="907"/>
      <c r="D2" s="907"/>
      <c r="E2" s="907"/>
      <c r="F2" s="907"/>
      <c r="G2" s="907"/>
      <c r="H2" s="908"/>
    </row>
    <row r="3" spans="1:8" ht="12.75">
      <c r="A3" s="218"/>
      <c r="B3" s="907"/>
      <c r="C3" s="907"/>
      <c r="D3" s="907"/>
      <c r="E3" s="907"/>
      <c r="F3" s="907"/>
      <c r="G3" s="907"/>
      <c r="H3" s="908"/>
    </row>
    <row r="4" spans="1:8" ht="18">
      <c r="A4" s="38"/>
      <c r="B4" s="505"/>
      <c r="C4" s="505"/>
      <c r="D4" s="505" t="s">
        <v>317</v>
      </c>
      <c r="E4" s="505"/>
      <c r="F4" s="505"/>
      <c r="G4" s="505"/>
      <c r="H4" s="505" t="s">
        <v>318</v>
      </c>
    </row>
    <row r="5" spans="1:8" ht="18">
      <c r="A5" s="38"/>
      <c r="B5" s="505"/>
      <c r="C5" s="505"/>
      <c r="D5" s="505"/>
      <c r="E5" s="505"/>
      <c r="F5" s="505"/>
      <c r="G5" s="505"/>
      <c r="H5" s="505"/>
    </row>
    <row r="6" spans="1:8" ht="12.75">
      <c r="A6" s="273" t="s">
        <v>224</v>
      </c>
      <c r="B6" s="404">
        <v>6069</v>
      </c>
      <c r="C6" s="414" t="s">
        <v>344</v>
      </c>
      <c r="D6" s="502">
        <v>1799</v>
      </c>
      <c r="E6" s="39"/>
      <c r="F6" s="219"/>
      <c r="G6" s="38"/>
      <c r="H6" s="38"/>
    </row>
    <row r="7" spans="1:8" ht="12.75">
      <c r="A7" s="273" t="s">
        <v>224</v>
      </c>
      <c r="B7" s="404">
        <v>60611</v>
      </c>
      <c r="C7" s="414" t="s">
        <v>345</v>
      </c>
      <c r="D7" s="502">
        <v>58.72</v>
      </c>
      <c r="E7" s="39"/>
      <c r="F7" s="43" t="s">
        <v>319</v>
      </c>
      <c r="G7" s="44" t="s">
        <v>320</v>
      </c>
      <c r="H7" s="181">
        <v>1300</v>
      </c>
    </row>
    <row r="8" spans="1:8" ht="12.75">
      <c r="A8" s="273" t="s">
        <v>224</v>
      </c>
      <c r="B8" s="404">
        <v>60631</v>
      </c>
      <c r="C8" s="412" t="s">
        <v>346</v>
      </c>
      <c r="D8" s="503">
        <v>3066.46</v>
      </c>
      <c r="E8" s="39"/>
      <c r="F8" s="38"/>
      <c r="G8" s="38"/>
      <c r="H8" s="38"/>
    </row>
    <row r="9" spans="1:8" ht="12.75">
      <c r="A9" s="273" t="s">
        <v>224</v>
      </c>
      <c r="B9" s="404">
        <v>60641</v>
      </c>
      <c r="C9" s="320" t="s">
        <v>347</v>
      </c>
      <c r="D9" s="504">
        <v>981.93</v>
      </c>
      <c r="E9" s="39"/>
      <c r="F9" s="511" t="s">
        <v>321</v>
      </c>
      <c r="G9" s="512" t="s">
        <v>326</v>
      </c>
      <c r="H9" s="513">
        <v>500</v>
      </c>
    </row>
    <row r="10" spans="1:8" ht="12.75">
      <c r="A10" s="273" t="s">
        <v>224</v>
      </c>
      <c r="B10" s="404">
        <v>61321</v>
      </c>
      <c r="C10" s="320" t="s">
        <v>348</v>
      </c>
      <c r="D10" s="504">
        <v>1837</v>
      </c>
      <c r="E10" s="39"/>
      <c r="F10" s="43" t="s">
        <v>322</v>
      </c>
      <c r="G10" s="44"/>
      <c r="H10" s="514">
        <v>1000</v>
      </c>
    </row>
    <row r="11" spans="1:8" ht="12.75">
      <c r="A11" s="273" t="s">
        <v>224</v>
      </c>
      <c r="B11" s="404">
        <v>61351</v>
      </c>
      <c r="C11" s="412" t="s">
        <v>349</v>
      </c>
      <c r="D11" s="504">
        <v>500</v>
      </c>
      <c r="E11" s="39"/>
      <c r="F11" s="43" t="s">
        <v>323</v>
      </c>
      <c r="G11" s="44"/>
      <c r="H11" s="514">
        <v>300</v>
      </c>
    </row>
    <row r="12" spans="1:8" ht="12.75">
      <c r="A12" s="273" t="s">
        <v>224</v>
      </c>
      <c r="B12" s="404">
        <v>61551</v>
      </c>
      <c r="C12" s="320" t="s">
        <v>350</v>
      </c>
      <c r="D12" s="504">
        <v>282.14</v>
      </c>
      <c r="E12" s="39"/>
      <c r="F12" s="43" t="s">
        <v>324</v>
      </c>
      <c r="G12" s="44"/>
      <c r="H12" s="514">
        <v>8326.06</v>
      </c>
    </row>
    <row r="13" spans="1:8" ht="12.75">
      <c r="A13" s="273" t="s">
        <v>224</v>
      </c>
      <c r="B13" s="404">
        <v>61851</v>
      </c>
      <c r="C13" s="320" t="s">
        <v>351</v>
      </c>
      <c r="D13" s="504">
        <v>2572.5</v>
      </c>
      <c r="E13" s="39"/>
      <c r="F13" s="43" t="s">
        <v>122</v>
      </c>
      <c r="G13" s="44"/>
      <c r="H13" s="514">
        <v>35.14</v>
      </c>
    </row>
    <row r="14" spans="1:8" ht="12.75">
      <c r="A14" s="273" t="s">
        <v>224</v>
      </c>
      <c r="B14" s="404">
        <v>62341</v>
      </c>
      <c r="C14" s="412" t="s">
        <v>352</v>
      </c>
      <c r="D14" s="503">
        <v>940.62</v>
      </c>
      <c r="E14" s="39"/>
      <c r="F14" s="508" t="s">
        <v>325</v>
      </c>
      <c r="G14" s="509"/>
      <c r="H14" s="510">
        <v>1700</v>
      </c>
    </row>
    <row r="15" spans="1:8" ht="12.75">
      <c r="A15" s="273" t="s">
        <v>224</v>
      </c>
      <c r="B15" s="404">
        <v>62361</v>
      </c>
      <c r="C15" s="320" t="s">
        <v>353</v>
      </c>
      <c r="D15" s="504">
        <v>354.3</v>
      </c>
      <c r="E15" s="39"/>
      <c r="F15" s="38"/>
      <c r="G15" s="38"/>
      <c r="H15" s="38"/>
    </row>
    <row r="16" spans="1:8" ht="12.75">
      <c r="A16" s="273" t="s">
        <v>224</v>
      </c>
      <c r="B16" s="404">
        <v>62501</v>
      </c>
      <c r="C16" s="320" t="s">
        <v>354</v>
      </c>
      <c r="D16" s="504">
        <v>15791.18</v>
      </c>
      <c r="E16" s="39"/>
      <c r="F16" s="38"/>
      <c r="G16" s="38"/>
      <c r="H16" s="38"/>
    </row>
    <row r="17" spans="1:8" ht="12.75">
      <c r="A17" s="273" t="s">
        <v>224</v>
      </c>
      <c r="B17" s="404">
        <v>62511</v>
      </c>
      <c r="C17" s="320" t="s">
        <v>355</v>
      </c>
      <c r="D17" s="504">
        <v>6643.22</v>
      </c>
      <c r="E17" s="39"/>
      <c r="F17" s="511" t="s">
        <v>327</v>
      </c>
      <c r="G17" s="512" t="s">
        <v>330</v>
      </c>
      <c r="H17" s="513">
        <v>765</v>
      </c>
    </row>
    <row r="18" spans="1:8" ht="12.75">
      <c r="A18" s="273" t="s">
        <v>224</v>
      </c>
      <c r="B18" s="404">
        <v>62571</v>
      </c>
      <c r="C18" s="320" t="s">
        <v>356</v>
      </c>
      <c r="D18" s="504">
        <v>3377.38</v>
      </c>
      <c r="E18" s="39"/>
      <c r="F18" s="515" t="s">
        <v>328</v>
      </c>
      <c r="G18" s="28"/>
      <c r="H18" s="181">
        <v>7860</v>
      </c>
    </row>
    <row r="19" spans="1:8" ht="12.75">
      <c r="A19" s="273" t="s">
        <v>224</v>
      </c>
      <c r="B19" s="404">
        <v>62611</v>
      </c>
      <c r="C19" s="412" t="s">
        <v>357</v>
      </c>
      <c r="D19" s="504">
        <v>356.14</v>
      </c>
      <c r="E19" s="39"/>
      <c r="F19" s="38"/>
      <c r="G19" s="38"/>
      <c r="H19" s="38"/>
    </row>
    <row r="20" spans="1:8" ht="12.75">
      <c r="A20" s="273" t="s">
        <v>224</v>
      </c>
      <c r="B20" s="404">
        <v>62621</v>
      </c>
      <c r="C20" s="320" t="s">
        <v>358</v>
      </c>
      <c r="D20" s="504">
        <v>0</v>
      </c>
      <c r="E20" s="39"/>
      <c r="F20" s="38"/>
      <c r="G20" s="38"/>
      <c r="H20" s="38"/>
    </row>
    <row r="21" spans="1:8" ht="12.75">
      <c r="A21" s="273" t="s">
        <v>224</v>
      </c>
      <c r="B21" s="404">
        <v>62781</v>
      </c>
      <c r="C21" s="320" t="s">
        <v>359</v>
      </c>
      <c r="D21" s="504">
        <v>40.34</v>
      </c>
      <c r="E21" s="39"/>
      <c r="F21" s="38"/>
      <c r="G21" s="38"/>
      <c r="H21" s="38"/>
    </row>
    <row r="22" spans="1:8" ht="12.75">
      <c r="A22" s="273" t="s">
        <v>224</v>
      </c>
      <c r="B22" s="404">
        <v>63801</v>
      </c>
      <c r="C22" s="320" t="s">
        <v>360</v>
      </c>
      <c r="D22" s="504">
        <v>11196.82</v>
      </c>
      <c r="E22" s="39"/>
      <c r="F22" s="38"/>
      <c r="G22" s="38"/>
      <c r="H22" s="38"/>
    </row>
    <row r="23" spans="1:8" ht="12.75">
      <c r="A23" s="273" t="s">
        <v>224</v>
      </c>
      <c r="B23" s="404">
        <v>63811</v>
      </c>
      <c r="C23" s="320" t="s">
        <v>361</v>
      </c>
      <c r="D23" s="504">
        <v>310</v>
      </c>
      <c r="E23" s="39"/>
      <c r="F23" s="38"/>
      <c r="G23" s="38"/>
      <c r="H23" s="38"/>
    </row>
    <row r="24" spans="1:8" ht="12.75">
      <c r="A24" s="273" t="s">
        <v>224</v>
      </c>
      <c r="B24" s="404">
        <v>65100</v>
      </c>
      <c r="C24" s="412" t="s">
        <v>362</v>
      </c>
      <c r="D24" s="504" t="s">
        <v>310</v>
      </c>
      <c r="E24" s="39"/>
      <c r="F24" s="38"/>
      <c r="G24" s="38"/>
      <c r="H24" s="38"/>
    </row>
    <row r="25" spans="1:8" ht="12.75">
      <c r="A25" s="273" t="s">
        <v>224</v>
      </c>
      <c r="B25" s="404">
        <v>65890</v>
      </c>
      <c r="C25" s="412" t="s">
        <v>363</v>
      </c>
      <c r="D25" s="502">
        <v>540.09</v>
      </c>
      <c r="E25" s="39"/>
      <c r="F25" s="38"/>
      <c r="G25" s="38"/>
      <c r="H25" s="38"/>
    </row>
    <row r="26" spans="1:8" ht="12.75">
      <c r="A26" s="273" t="s">
        <v>224</v>
      </c>
      <c r="B26" s="404">
        <v>66201</v>
      </c>
      <c r="C26" s="412" t="s">
        <v>364</v>
      </c>
      <c r="D26" s="503">
        <v>1511</v>
      </c>
      <c r="E26" s="506"/>
      <c r="F26" s="38"/>
      <c r="G26" s="38"/>
      <c r="H26" s="38"/>
    </row>
    <row r="27" spans="1:8" ht="13.5" thickBot="1">
      <c r="A27" t="s">
        <v>224</v>
      </c>
      <c r="B27" s="404">
        <v>64191</v>
      </c>
      <c r="C27" s="412" t="s">
        <v>365</v>
      </c>
      <c r="D27" s="496">
        <v>516.03</v>
      </c>
      <c r="H27" s="221"/>
    </row>
    <row r="28" spans="1:8" ht="15.75">
      <c r="A28" t="s">
        <v>224</v>
      </c>
      <c r="B28">
        <v>64750</v>
      </c>
      <c r="C28" t="s">
        <v>366</v>
      </c>
      <c r="D28" s="507">
        <v>242.46</v>
      </c>
      <c r="H28" s="507">
        <f>SUM(H7:H26)</f>
        <v>21786.199999999997</v>
      </c>
    </row>
    <row r="30" spans="3:8" ht="15.75">
      <c r="C30" t="s">
        <v>331</v>
      </c>
      <c r="D30" s="391">
        <f>SUM(D6:D29)</f>
        <v>52917.32999999999</v>
      </c>
      <c r="F30" s="402" t="s">
        <v>329</v>
      </c>
      <c r="H30" s="516">
        <v>27150</v>
      </c>
    </row>
    <row r="31" ht="13.5" thickBot="1"/>
    <row r="32" ht="16.5" thickBot="1">
      <c r="H32" s="517">
        <f>+H28+H30</f>
        <v>48936.2</v>
      </c>
    </row>
  </sheetData>
  <sheetProtection/>
  <mergeCells count="1">
    <mergeCell ref="B1:H3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I80"/>
  <sheetViews>
    <sheetView tabSelected="1" zoomScalePageLayoutView="0" workbookViewId="0" topLeftCell="A1">
      <selection activeCell="H25" sqref="H25"/>
    </sheetView>
  </sheetViews>
  <sheetFormatPr defaultColWidth="11.421875" defaultRowHeight="12.75"/>
  <cols>
    <col min="1" max="1" width="6.28125" style="0" customWidth="1"/>
    <col min="2" max="2" width="4.421875" style="0" customWidth="1"/>
    <col min="3" max="3" width="16.28125" style="0" customWidth="1"/>
    <col min="4" max="4" width="29.57421875" style="0" customWidth="1"/>
    <col min="5" max="5" width="15.57421875" style="304" customWidth="1"/>
    <col min="6" max="6" width="13.00390625" style="0" bestFit="1" customWidth="1"/>
    <col min="7" max="7" width="2.7109375" style="0" customWidth="1"/>
    <col min="8" max="8" width="14.7109375" style="0" customWidth="1"/>
  </cols>
  <sheetData>
    <row r="1" ht="13.5" thickBot="1"/>
    <row r="2" spans="2:8" ht="40.5" customHeight="1" thickBot="1">
      <c r="B2" s="899" t="s">
        <v>0</v>
      </c>
      <c r="C2" s="900"/>
      <c r="D2" s="900"/>
      <c r="E2" s="900"/>
      <c r="F2" s="900"/>
      <c r="G2" s="900"/>
      <c r="H2" s="901"/>
    </row>
    <row r="3" spans="2:8" ht="16.5" customHeight="1" thickBot="1">
      <c r="B3" s="909" t="s">
        <v>427</v>
      </c>
      <c r="C3" s="910"/>
      <c r="D3" s="910"/>
      <c r="E3" s="910"/>
      <c r="F3" s="910"/>
      <c r="G3" s="910"/>
      <c r="H3" s="911"/>
    </row>
    <row r="4" spans="2:8" ht="12" customHeight="1">
      <c r="B4" s="218"/>
      <c r="C4" s="179"/>
      <c r="D4" s="38"/>
      <c r="E4" s="307"/>
      <c r="F4" s="182"/>
      <c r="G4" s="179"/>
      <c r="H4" s="882"/>
    </row>
    <row r="5" spans="2:8" ht="12.75">
      <c r="B5" s="218"/>
      <c r="C5" s="179"/>
      <c r="D5" s="38"/>
      <c r="E5" s="576" t="s">
        <v>205</v>
      </c>
      <c r="F5" s="184" t="s">
        <v>206</v>
      </c>
      <c r="G5" s="179"/>
      <c r="H5" s="882"/>
    </row>
    <row r="6" spans="2:8" ht="13.5" thickBot="1">
      <c r="B6" s="218"/>
      <c r="C6" s="179"/>
      <c r="D6" s="38"/>
      <c r="E6" s="576" t="s">
        <v>207</v>
      </c>
      <c r="F6" s="184" t="s">
        <v>208</v>
      </c>
      <c r="G6" s="179"/>
      <c r="H6" s="883" t="s">
        <v>209</v>
      </c>
    </row>
    <row r="7" spans="2:8" ht="12.75">
      <c r="B7" s="884"/>
      <c r="C7" s="38"/>
      <c r="D7" s="38"/>
      <c r="E7" s="307"/>
      <c r="F7" s="38"/>
      <c r="G7" s="179"/>
      <c r="H7" s="573"/>
    </row>
    <row r="8" spans="2:8" ht="12.75" hidden="1">
      <c r="B8" s="885">
        <v>4687</v>
      </c>
      <c r="C8" s="187" t="s">
        <v>19</v>
      </c>
      <c r="D8" s="185"/>
      <c r="E8" s="577">
        <f>+BILAN!E19</f>
        <v>0</v>
      </c>
      <c r="F8" s="189"/>
      <c r="G8" s="47"/>
      <c r="H8" s="190">
        <v>0</v>
      </c>
    </row>
    <row r="9" spans="2:8" ht="12.75" hidden="1">
      <c r="B9" s="886">
        <v>4687</v>
      </c>
      <c r="C9" s="183" t="s">
        <v>227</v>
      </c>
      <c r="D9" s="185"/>
      <c r="E9" s="577">
        <v>0</v>
      </c>
      <c r="F9" s="188">
        <v>0</v>
      </c>
      <c r="G9" s="47"/>
      <c r="H9" s="191">
        <f>+H8+E9-F9</f>
        <v>0</v>
      </c>
    </row>
    <row r="10" spans="2:8" ht="12.75" hidden="1">
      <c r="B10" s="886">
        <v>4687</v>
      </c>
      <c r="C10" s="187" t="s">
        <v>210</v>
      </c>
      <c r="D10" s="185"/>
      <c r="E10" s="577">
        <f>+BILAN!E22</f>
        <v>0</v>
      </c>
      <c r="F10" s="29"/>
      <c r="G10" s="47"/>
      <c r="H10" s="191">
        <f>+H9+E10-F10</f>
        <v>0</v>
      </c>
    </row>
    <row r="11" spans="2:8" ht="12.75">
      <c r="B11" s="886">
        <v>41</v>
      </c>
      <c r="C11" s="192" t="s">
        <v>379</v>
      </c>
      <c r="D11" s="185"/>
      <c r="E11" s="766">
        <v>3422</v>
      </c>
      <c r="F11" s="188"/>
      <c r="G11" s="47"/>
      <c r="H11" s="606"/>
    </row>
    <row r="12" spans="2:8" ht="12.75">
      <c r="B12" s="887">
        <v>419</v>
      </c>
      <c r="C12" s="548" t="s">
        <v>383</v>
      </c>
      <c r="D12" s="185"/>
      <c r="E12" s="766">
        <v>1980</v>
      </c>
      <c r="F12" s="605"/>
      <c r="G12" s="47"/>
      <c r="H12" s="606"/>
    </row>
    <row r="13" spans="2:8" ht="12.75">
      <c r="B13" s="888"/>
      <c r="C13" s="192" t="s">
        <v>399</v>
      </c>
      <c r="D13" s="185"/>
      <c r="E13" s="766"/>
      <c r="F13" s="605"/>
      <c r="G13" s="47"/>
      <c r="H13" s="606"/>
    </row>
    <row r="14" spans="2:8" ht="12.75">
      <c r="B14" s="888"/>
      <c r="C14" s="696" t="s">
        <v>430</v>
      </c>
      <c r="D14" s="856"/>
      <c r="E14" s="766"/>
      <c r="F14" s="605">
        <v>13500</v>
      </c>
      <c r="G14" s="47"/>
      <c r="H14" s="606"/>
    </row>
    <row r="15" spans="2:8" ht="12.75">
      <c r="B15" s="887">
        <v>4686</v>
      </c>
      <c r="C15" s="702" t="s">
        <v>419</v>
      </c>
      <c r="D15" s="185"/>
      <c r="E15" s="577">
        <v>12000</v>
      </c>
      <c r="F15" s="767">
        <v>12000</v>
      </c>
      <c r="G15" s="47"/>
      <c r="H15" s="606"/>
    </row>
    <row r="16" spans="2:8" ht="12.75">
      <c r="B16" s="886">
        <v>5120</v>
      </c>
      <c r="C16" s="193" t="s">
        <v>332</v>
      </c>
      <c r="D16" s="185"/>
      <c r="E16" s="577">
        <v>10674</v>
      </c>
      <c r="F16" s="188"/>
      <c r="G16" s="47"/>
      <c r="H16" s="606"/>
    </row>
    <row r="17" spans="2:8" ht="12.75">
      <c r="B17" s="886"/>
      <c r="C17" s="699"/>
      <c r="D17" s="185"/>
      <c r="E17" s="577"/>
      <c r="F17" s="188"/>
      <c r="G17" s="47"/>
      <c r="H17" s="606"/>
    </row>
    <row r="18" spans="2:8" ht="12.75">
      <c r="B18" s="886"/>
      <c r="C18" s="699" t="s">
        <v>431</v>
      </c>
      <c r="D18" s="185"/>
      <c r="E18" s="577">
        <v>8000</v>
      </c>
      <c r="F18" s="188"/>
      <c r="G18" s="47"/>
      <c r="H18" s="606"/>
    </row>
    <row r="19" spans="2:8" ht="12.75">
      <c r="B19" s="886">
        <v>5030</v>
      </c>
      <c r="C19" s="699" t="s">
        <v>397</v>
      </c>
      <c r="D19" s="185"/>
      <c r="E19" s="577">
        <v>153</v>
      </c>
      <c r="F19" s="188"/>
      <c r="G19" s="47"/>
      <c r="H19" s="705"/>
    </row>
    <row r="20" spans="2:8" ht="12.75">
      <c r="B20" s="889"/>
      <c r="C20" s="700" t="s">
        <v>497</v>
      </c>
      <c r="D20" s="185"/>
      <c r="E20" s="577">
        <v>350</v>
      </c>
      <c r="F20" s="188"/>
      <c r="G20" s="47"/>
      <c r="H20" s="606"/>
    </row>
    <row r="21" spans="2:8" ht="12.75">
      <c r="B21" s="890"/>
      <c r="C21" s="700" t="s">
        <v>498</v>
      </c>
      <c r="D21" s="185"/>
      <c r="E21" s="577" t="s">
        <v>473</v>
      </c>
      <c r="F21" s="188"/>
      <c r="G21" s="47"/>
      <c r="H21" s="606"/>
    </row>
    <row r="22" spans="2:8" ht="12.75">
      <c r="B22" s="890"/>
      <c r="C22" s="700"/>
      <c r="D22" s="185"/>
      <c r="E22" s="577"/>
      <c r="F22" s="188"/>
      <c r="G22" s="47"/>
      <c r="H22" s="606"/>
    </row>
    <row r="23" spans="2:8" ht="12.75">
      <c r="B23" s="890"/>
      <c r="C23" s="700"/>
      <c r="D23" s="185"/>
      <c r="E23" s="577"/>
      <c r="F23" s="188"/>
      <c r="G23" s="47"/>
      <c r="H23" s="606"/>
    </row>
    <row r="24" spans="2:8" ht="23.25" customHeight="1" thickBot="1">
      <c r="B24" s="884"/>
      <c r="C24" s="703"/>
      <c r="D24" s="527"/>
      <c r="E24" s="578"/>
      <c r="F24" s="188"/>
      <c r="G24" s="47"/>
      <c r="H24" s="607"/>
    </row>
    <row r="25" spans="2:8" ht="23.25" customHeight="1" thickBot="1">
      <c r="B25" s="602"/>
      <c r="C25" s="215"/>
      <c r="D25" s="549" t="s">
        <v>429</v>
      </c>
      <c r="E25" s="579"/>
      <c r="F25" s="550"/>
      <c r="G25" s="586"/>
      <c r="H25" s="608" t="s">
        <v>504</v>
      </c>
    </row>
    <row r="26" spans="2:8" ht="12" customHeight="1">
      <c r="B26" s="602"/>
      <c r="C26" s="215"/>
      <c r="D26" s="551"/>
      <c r="E26" s="580"/>
      <c r="F26" s="487"/>
      <c r="G26" s="47"/>
      <c r="H26" s="891"/>
    </row>
    <row r="27" spans="2:8" ht="13.5" thickBot="1">
      <c r="B27" s="403"/>
      <c r="C27" s="273"/>
      <c r="D27" s="274"/>
      <c r="E27" s="581"/>
      <c r="F27" s="274"/>
      <c r="G27" s="552"/>
      <c r="H27" s="892"/>
    </row>
    <row r="28" spans="2:8" ht="27" thickBot="1">
      <c r="B28" s="403"/>
      <c r="C28" s="273"/>
      <c r="D28" s="912" t="s">
        <v>421</v>
      </c>
      <c r="E28" s="913"/>
      <c r="F28" s="913"/>
      <c r="G28" s="914"/>
      <c r="H28" s="893"/>
    </row>
    <row r="29" spans="2:8" ht="20.25">
      <c r="B29" s="403"/>
      <c r="C29" s="273"/>
      <c r="D29" s="686"/>
      <c r="E29" s="687">
        <v>2008</v>
      </c>
      <c r="F29" s="687"/>
      <c r="G29" s="687"/>
      <c r="H29" s="773"/>
    </row>
    <row r="30" spans="2:8" ht="20.25">
      <c r="B30" s="403"/>
      <c r="C30" s="273"/>
      <c r="D30" s="690" t="s">
        <v>389</v>
      </c>
      <c r="E30" s="690" t="s">
        <v>390</v>
      </c>
      <c r="F30" s="690">
        <v>195</v>
      </c>
      <c r="G30" s="687"/>
      <c r="H30" s="773"/>
    </row>
    <row r="31" spans="2:8" ht="15.75" customHeight="1">
      <c r="B31" s="403"/>
      <c r="C31" s="273"/>
      <c r="D31" s="690" t="s">
        <v>391</v>
      </c>
      <c r="E31" s="690" t="s">
        <v>392</v>
      </c>
      <c r="F31" s="690">
        <v>136</v>
      </c>
      <c r="G31" s="687"/>
      <c r="H31" s="773"/>
    </row>
    <row r="32" spans="2:8" ht="13.5" thickBot="1">
      <c r="B32" s="403"/>
      <c r="C32" s="553"/>
      <c r="D32" s="688"/>
      <c r="E32" s="688"/>
      <c r="F32" s="689"/>
      <c r="G32" s="683"/>
      <c r="H32" s="773"/>
    </row>
    <row r="33" spans="2:8" ht="19.5" thickBot="1">
      <c r="B33" s="403"/>
      <c r="C33" s="273"/>
      <c r="D33" s="684" t="s">
        <v>393</v>
      </c>
      <c r="E33" s="685"/>
      <c r="F33" s="765">
        <f>SUM(F30:F32)</f>
        <v>331</v>
      </c>
      <c r="G33" s="683"/>
      <c r="H33" s="894"/>
    </row>
    <row r="34" spans="2:8" ht="20.25">
      <c r="B34" s="403"/>
      <c r="C34" s="273"/>
      <c r="D34" s="274"/>
      <c r="E34" s="692">
        <v>2010</v>
      </c>
      <c r="F34" s="273"/>
      <c r="G34" s="273"/>
      <c r="H34" s="895"/>
    </row>
    <row r="35" spans="2:8" ht="12.75">
      <c r="B35" s="403"/>
      <c r="C35" s="273"/>
      <c r="D35" s="273"/>
      <c r="E35" s="693" t="s">
        <v>394</v>
      </c>
      <c r="F35" s="695">
        <v>2092.45</v>
      </c>
      <c r="G35" s="273"/>
      <c r="H35" s="712"/>
    </row>
    <row r="36" spans="2:8" ht="13.5" thickBot="1">
      <c r="B36" s="403"/>
      <c r="C36" s="273"/>
      <c r="D36" s="273"/>
      <c r="E36" s="693" t="s">
        <v>395</v>
      </c>
      <c r="F36" s="695">
        <v>448.2</v>
      </c>
      <c r="G36" s="273"/>
      <c r="H36" s="712"/>
    </row>
    <row r="37" spans="2:8" ht="19.5" thickBot="1">
      <c r="B37" s="403"/>
      <c r="C37" s="273"/>
      <c r="D37" s="694" t="s">
        <v>396</v>
      </c>
      <c r="E37" s="693"/>
      <c r="F37" s="763">
        <f>SUM(F35:F36)</f>
        <v>2540.6499999999996</v>
      </c>
      <c r="G37" s="273"/>
      <c r="H37" s="712"/>
    </row>
    <row r="38" spans="2:8" ht="12.75">
      <c r="B38" s="403"/>
      <c r="C38" s="273"/>
      <c r="D38" s="273"/>
      <c r="E38" s="693"/>
      <c r="F38" s="695"/>
      <c r="G38" s="273"/>
      <c r="H38" s="712"/>
    </row>
    <row r="39" spans="2:8" ht="20.25">
      <c r="B39" s="403"/>
      <c r="C39" s="273"/>
      <c r="D39" s="273"/>
      <c r="E39" s="692">
        <v>2014</v>
      </c>
      <c r="F39" s="38"/>
      <c r="G39" s="273"/>
      <c r="H39" s="712"/>
    </row>
    <row r="40" spans="2:8" ht="12.75">
      <c r="B40" s="403"/>
      <c r="C40" s="273"/>
      <c r="D40" s="273"/>
      <c r="E40" s="788" t="s">
        <v>422</v>
      </c>
      <c r="F40" s="38">
        <v>265.9</v>
      </c>
      <c r="G40" s="273"/>
      <c r="H40" s="712"/>
    </row>
    <row r="41" spans="2:8" ht="13.5" customHeight="1">
      <c r="B41" s="218"/>
      <c r="C41" s="38"/>
      <c r="D41" s="38"/>
      <c r="E41" s="896" t="s">
        <v>423</v>
      </c>
      <c r="F41" s="38">
        <v>179.44</v>
      </c>
      <c r="G41" s="38"/>
      <c r="H41" s="773"/>
    </row>
    <row r="42" spans="2:8" ht="18" customHeight="1" thickBot="1">
      <c r="B42" s="403"/>
      <c r="C42" s="273"/>
      <c r="D42" s="273"/>
      <c r="E42" s="693"/>
      <c r="F42" s="38"/>
      <c r="G42" s="273"/>
      <c r="H42" s="712"/>
    </row>
    <row r="43" spans="2:8" ht="27.75" customHeight="1">
      <c r="B43" s="403"/>
      <c r="C43" s="273"/>
      <c r="D43" s="694" t="s">
        <v>424</v>
      </c>
      <c r="E43" s="693"/>
      <c r="F43" s="791">
        <v>445.44</v>
      </c>
      <c r="G43" s="38"/>
      <c r="H43" s="712"/>
    </row>
    <row r="44" spans="2:8" ht="27.75" customHeight="1">
      <c r="B44" s="403"/>
      <c r="C44" s="273"/>
      <c r="D44" s="694"/>
      <c r="E44" s="789" t="s">
        <v>425</v>
      </c>
      <c r="F44" s="790"/>
      <c r="G44" s="38"/>
      <c r="H44" s="712"/>
    </row>
    <row r="45" spans="2:8" ht="24.75" customHeight="1" thickBot="1">
      <c r="B45" s="403"/>
      <c r="C45" s="273"/>
      <c r="D45" s="691" t="s">
        <v>426</v>
      </c>
      <c r="E45" s="693"/>
      <c r="F45" s="695"/>
      <c r="G45" s="273"/>
      <c r="H45" s="712"/>
    </row>
    <row r="46" spans="2:9" ht="21" thickBot="1">
      <c r="B46" s="559"/>
      <c r="C46" s="560"/>
      <c r="D46" s="560"/>
      <c r="E46" s="897" t="s">
        <v>22</v>
      </c>
      <c r="F46" s="763" t="s">
        <v>449</v>
      </c>
      <c r="G46" s="560"/>
      <c r="H46" s="898"/>
      <c r="I46" s="709"/>
    </row>
    <row r="47" spans="2:8" ht="25.5" customHeight="1">
      <c r="B47" s="273"/>
      <c r="C47" s="273"/>
      <c r="D47" s="694"/>
      <c r="E47" s="582"/>
      <c r="G47" s="273"/>
      <c r="H47" s="273"/>
    </row>
    <row r="48" spans="2:8" ht="12.75">
      <c r="B48" s="273"/>
      <c r="C48" s="273"/>
      <c r="D48" s="273"/>
      <c r="E48" s="582"/>
      <c r="F48" s="708"/>
      <c r="G48" s="273"/>
      <c r="H48" s="273"/>
    </row>
    <row r="49" spans="2:8" ht="12.75">
      <c r="B49" s="273"/>
      <c r="C49" s="273"/>
      <c r="D49" s="273"/>
      <c r="E49" s="582"/>
      <c r="F49" s="273"/>
      <c r="G49" s="273"/>
      <c r="H49" s="273"/>
    </row>
    <row r="50" spans="2:8" ht="12.75">
      <c r="B50" s="273"/>
      <c r="C50" s="273"/>
      <c r="D50" s="273"/>
      <c r="E50" s="582"/>
      <c r="F50" s="273"/>
      <c r="G50" s="273"/>
      <c r="H50" s="273"/>
    </row>
    <row r="51" spans="2:8" ht="12.75">
      <c r="B51" s="273"/>
      <c r="C51" s="273"/>
      <c r="D51" s="273"/>
      <c r="E51" s="582"/>
      <c r="F51" s="273"/>
      <c r="G51" s="273"/>
      <c r="H51" s="273"/>
    </row>
    <row r="52" spans="2:8" ht="12.75">
      <c r="B52" s="273"/>
      <c r="C52" s="273"/>
      <c r="D52" s="273"/>
      <c r="E52" s="582"/>
      <c r="F52" s="273"/>
      <c r="G52" s="273"/>
      <c r="H52" s="273"/>
    </row>
    <row r="53" spans="2:8" ht="12.75">
      <c r="B53" s="273"/>
      <c r="C53" s="273"/>
      <c r="D53" s="273"/>
      <c r="E53" s="582"/>
      <c r="F53" s="273"/>
      <c r="G53" s="273"/>
      <c r="H53" s="273"/>
    </row>
    <row r="54" spans="2:8" ht="12.75">
      <c r="B54" s="273"/>
      <c r="C54" s="273"/>
      <c r="D54" s="273"/>
      <c r="E54" s="582"/>
      <c r="F54" s="273"/>
      <c r="G54" s="273"/>
      <c r="H54" s="273"/>
    </row>
    <row r="55" spans="2:8" ht="12.75">
      <c r="B55" s="273"/>
      <c r="C55" s="273"/>
      <c r="D55" s="273"/>
      <c r="E55" s="582"/>
      <c r="F55" s="273"/>
      <c r="G55" s="273"/>
      <c r="H55" s="273"/>
    </row>
    <row r="56" spans="2:8" ht="12.75">
      <c r="B56" s="273"/>
      <c r="C56" s="273"/>
      <c r="D56" s="273"/>
      <c r="E56" s="582"/>
      <c r="F56" s="273"/>
      <c r="G56" s="273"/>
      <c r="H56" s="273"/>
    </row>
    <row r="57" spans="2:8" ht="12.75">
      <c r="B57" s="273"/>
      <c r="C57" s="273"/>
      <c r="D57" s="273"/>
      <c r="E57" s="582"/>
      <c r="F57" s="273"/>
      <c r="G57" s="273"/>
      <c r="H57" s="273"/>
    </row>
    <row r="58" spans="2:8" ht="12.75">
      <c r="B58" s="273"/>
      <c r="C58" s="273"/>
      <c r="D58" s="273"/>
      <c r="E58" s="582"/>
      <c r="F58" s="273"/>
      <c r="G58" s="273"/>
      <c r="H58" s="273"/>
    </row>
    <row r="59" spans="2:8" ht="12.75">
      <c r="B59" s="273"/>
      <c r="C59" s="273"/>
      <c r="D59" s="273"/>
      <c r="E59" s="582"/>
      <c r="F59" s="273"/>
      <c r="G59" s="273"/>
      <c r="H59" s="273"/>
    </row>
    <row r="60" spans="2:8" ht="12.75">
      <c r="B60" s="273"/>
      <c r="C60" s="273"/>
      <c r="D60" s="273"/>
      <c r="E60" s="582"/>
      <c r="F60" s="273"/>
      <c r="G60" s="273"/>
      <c r="H60" s="273"/>
    </row>
    <row r="61" spans="2:8" ht="12.75">
      <c r="B61" s="273"/>
      <c r="C61" s="273"/>
      <c r="D61" s="273"/>
      <c r="E61" s="582"/>
      <c r="F61" s="273"/>
      <c r="G61" s="273"/>
      <c r="H61" s="273"/>
    </row>
    <row r="62" spans="2:8" ht="12.75">
      <c r="B62" s="273"/>
      <c r="C62" s="273"/>
      <c r="D62" s="273"/>
      <c r="E62" s="582"/>
      <c r="F62" s="273"/>
      <c r="G62" s="273"/>
      <c r="H62" s="273"/>
    </row>
    <row r="63" spans="2:8" ht="12.75">
      <c r="B63" s="273"/>
      <c r="C63" s="273"/>
      <c r="D63" s="273"/>
      <c r="E63" s="582"/>
      <c r="F63" s="273"/>
      <c r="G63" s="273"/>
      <c r="H63" s="273"/>
    </row>
    <row r="64" spans="2:8" ht="12.75">
      <c r="B64" s="273"/>
      <c r="C64" s="273"/>
      <c r="D64" s="273"/>
      <c r="E64" s="582"/>
      <c r="F64" s="273"/>
      <c r="G64" s="273"/>
      <c r="H64" s="273"/>
    </row>
    <row r="65" spans="2:8" ht="12.75">
      <c r="B65" s="273"/>
      <c r="C65" s="273"/>
      <c r="D65" s="273"/>
      <c r="E65" s="582"/>
      <c r="F65" s="273"/>
      <c r="G65" s="273"/>
      <c r="H65" s="273"/>
    </row>
    <row r="66" spans="2:8" ht="12.75">
      <c r="B66" s="273"/>
      <c r="C66" s="273"/>
      <c r="D66" s="273"/>
      <c r="E66" s="582"/>
      <c r="F66" s="273"/>
      <c r="G66" s="273"/>
      <c r="H66" s="273"/>
    </row>
    <row r="67" spans="2:8" ht="12.75">
      <c r="B67" s="273"/>
      <c r="C67" s="273"/>
      <c r="D67" s="273"/>
      <c r="E67" s="582"/>
      <c r="F67" s="273"/>
      <c r="G67" s="273"/>
      <c r="H67" s="273"/>
    </row>
    <row r="68" spans="2:8" ht="12.75">
      <c r="B68" s="273"/>
      <c r="C68" s="273"/>
      <c r="D68" s="273"/>
      <c r="E68" s="582"/>
      <c r="F68" s="273"/>
      <c r="G68" s="273"/>
      <c r="H68" s="273"/>
    </row>
    <row r="69" spans="2:8" ht="12.75">
      <c r="B69" s="273"/>
      <c r="C69" s="273"/>
      <c r="D69" s="273"/>
      <c r="E69" s="582"/>
      <c r="F69" s="273"/>
      <c r="G69" s="273"/>
      <c r="H69" s="273"/>
    </row>
    <row r="70" spans="2:8" ht="12.75">
      <c r="B70" s="273"/>
      <c r="C70" s="273"/>
      <c r="D70" s="273"/>
      <c r="E70" s="582"/>
      <c r="F70" s="273"/>
      <c r="G70" s="273"/>
      <c r="H70" s="273"/>
    </row>
    <row r="71" spans="2:8" ht="12.75">
      <c r="B71" s="273"/>
      <c r="C71" s="273"/>
      <c r="D71" s="273"/>
      <c r="E71" s="582"/>
      <c r="F71" s="273"/>
      <c r="G71" s="273"/>
      <c r="H71" s="273"/>
    </row>
    <row r="72" spans="2:8" ht="12.75">
      <c r="B72" s="273"/>
      <c r="C72" s="273"/>
      <c r="D72" s="273"/>
      <c r="E72" s="582"/>
      <c r="F72" s="273"/>
      <c r="G72" s="273"/>
      <c r="H72" s="273"/>
    </row>
    <row r="73" spans="2:8" ht="12.75">
      <c r="B73" s="273"/>
      <c r="C73" s="273"/>
      <c r="D73" s="273"/>
      <c r="E73" s="582"/>
      <c r="F73" s="273"/>
      <c r="G73" s="273"/>
      <c r="H73" s="273"/>
    </row>
    <row r="74" spans="2:8" ht="12.75">
      <c r="B74" s="273"/>
      <c r="C74" s="273"/>
      <c r="D74" s="273"/>
      <c r="E74" s="582"/>
      <c r="F74" s="273"/>
      <c r="G74" s="273"/>
      <c r="H74" s="273"/>
    </row>
    <row r="75" spans="2:8" ht="12.75">
      <c r="B75" s="273"/>
      <c r="C75" s="273"/>
      <c r="D75" s="273"/>
      <c r="E75" s="582"/>
      <c r="F75" s="273"/>
      <c r="G75" s="273"/>
      <c r="H75" s="273"/>
    </row>
    <row r="76" spans="2:8" ht="12.75">
      <c r="B76" s="273"/>
      <c r="C76" s="273"/>
      <c r="D76" s="273"/>
      <c r="E76" s="582"/>
      <c r="F76" s="273"/>
      <c r="G76" s="273"/>
      <c r="H76" s="273"/>
    </row>
    <row r="77" spans="2:8" ht="12.75">
      <c r="B77" s="273"/>
      <c r="C77" s="273"/>
      <c r="D77" s="273"/>
      <c r="E77" s="582"/>
      <c r="F77" s="273"/>
      <c r="G77" s="273"/>
      <c r="H77" s="273"/>
    </row>
    <row r="78" spans="2:8" ht="12.75">
      <c r="B78" s="273"/>
      <c r="C78" s="273"/>
      <c r="D78" s="273"/>
      <c r="E78" s="582"/>
      <c r="F78" s="273"/>
      <c r="G78" s="273"/>
      <c r="H78" s="273"/>
    </row>
    <row r="79" spans="2:8" ht="12.75">
      <c r="B79" s="273"/>
      <c r="C79" s="273"/>
      <c r="D79" s="273"/>
      <c r="E79" s="582"/>
      <c r="F79" s="273"/>
      <c r="G79" s="273"/>
      <c r="H79" s="273"/>
    </row>
    <row r="80" spans="2:8" ht="12.75">
      <c r="B80" s="273"/>
      <c r="C80" s="273"/>
      <c r="D80" s="273"/>
      <c r="E80" s="582"/>
      <c r="F80" s="273"/>
      <c r="G80" s="273"/>
      <c r="H80" s="273"/>
    </row>
  </sheetData>
  <sheetProtection password="F3A0" sheet="1"/>
  <mergeCells count="3">
    <mergeCell ref="B2:H2"/>
    <mergeCell ref="B3:H3"/>
    <mergeCell ref="D28:G28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35"/>
  <sheetViews>
    <sheetView showZeros="0" zoomScalePageLayoutView="0" workbookViewId="0" topLeftCell="A1">
      <selection activeCell="P31" sqref="P31"/>
    </sheetView>
  </sheetViews>
  <sheetFormatPr defaultColWidth="11.421875" defaultRowHeight="12.75"/>
  <cols>
    <col min="1" max="2" width="5.28125" style="0" customWidth="1"/>
    <col min="3" max="3" width="30.7109375" style="0" customWidth="1"/>
    <col min="4" max="4" width="10.57421875" style="0" customWidth="1"/>
    <col min="5" max="5" width="0.71875" style="0" customWidth="1"/>
    <col min="6" max="6" width="9.421875" style="0" customWidth="1"/>
    <col min="7" max="7" width="9.57421875" style="0" customWidth="1"/>
    <col min="8" max="8" width="8.7109375" style="0" customWidth="1"/>
    <col min="9" max="9" width="7.28125" style="0" customWidth="1"/>
    <col min="10" max="10" width="9.28125" style="0" customWidth="1"/>
    <col min="11" max="12" width="7.7109375" style="0" customWidth="1"/>
    <col min="13" max="14" width="8.28125" style="0" customWidth="1"/>
    <col min="15" max="15" width="12.7109375" style="0" customWidth="1"/>
  </cols>
  <sheetData>
    <row r="1" spans="1:8" ht="12.75">
      <c r="A1" s="216"/>
      <c r="B1" s="905" t="s">
        <v>316</v>
      </c>
      <c r="C1" s="905"/>
      <c r="D1" s="905"/>
      <c r="E1" s="905"/>
      <c r="F1" s="905"/>
      <c r="G1" s="905"/>
      <c r="H1" s="906"/>
    </row>
    <row r="2" spans="1:8" ht="12.75">
      <c r="A2" s="218"/>
      <c r="B2" s="907"/>
      <c r="C2" s="907"/>
      <c r="D2" s="907"/>
      <c r="E2" s="907"/>
      <c r="F2" s="907"/>
      <c r="G2" s="907"/>
      <c r="H2" s="908"/>
    </row>
    <row r="3" spans="1:8" ht="12.75">
      <c r="A3" s="218"/>
      <c r="B3" s="907"/>
      <c r="C3" s="907"/>
      <c r="D3" s="907"/>
      <c r="E3" s="907"/>
      <c r="F3" s="907"/>
      <c r="G3" s="907"/>
      <c r="H3" s="908"/>
    </row>
    <row r="4" spans="1:9" ht="18.75" thickBot="1">
      <c r="A4" s="38"/>
      <c r="B4" s="505"/>
      <c r="C4" s="505"/>
      <c r="D4" s="505" t="s">
        <v>317</v>
      </c>
      <c r="E4" s="505"/>
      <c r="F4" s="505"/>
      <c r="G4" s="505"/>
      <c r="H4" s="505"/>
      <c r="I4" s="402"/>
    </row>
    <row r="5" spans="4:16" ht="18.75" thickBot="1">
      <c r="D5" s="527" t="s">
        <v>372</v>
      </c>
      <c r="E5" s="528"/>
      <c r="F5" s="529" t="s">
        <v>330</v>
      </c>
      <c r="G5" s="529" t="s">
        <v>333</v>
      </c>
      <c r="H5" s="529" t="s">
        <v>320</v>
      </c>
      <c r="I5" s="530" t="s">
        <v>334</v>
      </c>
      <c r="J5" s="530" t="s">
        <v>335</v>
      </c>
      <c r="K5" s="530" t="s">
        <v>336</v>
      </c>
      <c r="L5" s="530" t="s">
        <v>338</v>
      </c>
      <c r="M5" s="530" t="s">
        <v>339</v>
      </c>
      <c r="N5" s="531" t="s">
        <v>371</v>
      </c>
      <c r="O5" s="535" t="s">
        <v>22</v>
      </c>
      <c r="P5" s="536" t="s">
        <v>202</v>
      </c>
    </row>
    <row r="6" spans="1:16" ht="12.75">
      <c r="A6" s="273" t="s">
        <v>224</v>
      </c>
      <c r="B6" s="404">
        <v>60611</v>
      </c>
      <c r="C6" s="414" t="s">
        <v>345</v>
      </c>
      <c r="D6" s="502">
        <v>0</v>
      </c>
      <c r="E6" s="506"/>
      <c r="F6" s="215"/>
      <c r="G6" s="179"/>
      <c r="H6" s="179"/>
      <c r="I6" s="28"/>
      <c r="J6" s="28"/>
      <c r="K6" s="28"/>
      <c r="L6" s="28"/>
      <c r="M6" s="28"/>
      <c r="N6" s="28"/>
      <c r="O6" s="532">
        <f>SUM(F6:N6)</f>
        <v>0</v>
      </c>
      <c r="P6" s="488">
        <f>+O6-D6</f>
        <v>0</v>
      </c>
    </row>
    <row r="7" spans="1:17" ht="12.75">
      <c r="A7" s="273" t="s">
        <v>224</v>
      </c>
      <c r="B7" s="404">
        <v>60621</v>
      </c>
      <c r="C7" s="412" t="s">
        <v>364</v>
      </c>
      <c r="D7" s="503">
        <v>0</v>
      </c>
      <c r="E7" s="506"/>
      <c r="F7" s="179"/>
      <c r="G7" s="179"/>
      <c r="H7" s="179"/>
      <c r="I7" s="28"/>
      <c r="J7" s="28"/>
      <c r="K7" s="28"/>
      <c r="L7" s="28"/>
      <c r="M7" s="28"/>
      <c r="N7" s="28"/>
      <c r="O7" s="532">
        <f aca="true" t="shared" si="0" ref="O7:O30">SUM(F7:N7)</f>
        <v>0</v>
      </c>
      <c r="P7" s="488">
        <f aca="true" t="shared" si="1" ref="P7:P30">+O7-D7</f>
        <v>0</v>
      </c>
      <c r="Q7" s="28">
        <f>+D6+D7</f>
        <v>0</v>
      </c>
    </row>
    <row r="8" spans="1:16" ht="12.75">
      <c r="A8" s="273" t="s">
        <v>224</v>
      </c>
      <c r="B8" s="404">
        <v>60631</v>
      </c>
      <c r="C8" s="412" t="s">
        <v>346</v>
      </c>
      <c r="D8" s="503">
        <v>0</v>
      </c>
      <c r="E8" s="506"/>
      <c r="F8" s="43"/>
      <c r="G8" s="43"/>
      <c r="H8" s="181"/>
      <c r="I8" s="28"/>
      <c r="J8" s="28"/>
      <c r="K8" s="28"/>
      <c r="L8" s="28"/>
      <c r="M8" s="28"/>
      <c r="N8" s="28"/>
      <c r="O8" s="532">
        <f t="shared" si="0"/>
        <v>0</v>
      </c>
      <c r="P8" s="488">
        <f t="shared" si="1"/>
        <v>0</v>
      </c>
    </row>
    <row r="9" spans="1:16" ht="12.75">
      <c r="A9" s="273" t="s">
        <v>224</v>
      </c>
      <c r="B9" s="404">
        <v>60641</v>
      </c>
      <c r="C9" s="320" t="s">
        <v>347</v>
      </c>
      <c r="D9" s="504">
        <v>0</v>
      </c>
      <c r="E9" s="506"/>
      <c r="F9" s="179"/>
      <c r="G9" s="179"/>
      <c r="H9" s="179"/>
      <c r="I9" s="283"/>
      <c r="J9" s="28"/>
      <c r="K9" s="28"/>
      <c r="L9" s="28"/>
      <c r="M9" s="28"/>
      <c r="N9" s="28"/>
      <c r="O9" s="532">
        <f t="shared" si="0"/>
        <v>0</v>
      </c>
      <c r="P9" s="488">
        <f t="shared" si="1"/>
        <v>0</v>
      </c>
    </row>
    <row r="10" spans="1:16" ht="12.75">
      <c r="A10" s="273" t="s">
        <v>224</v>
      </c>
      <c r="B10" s="404">
        <v>60690</v>
      </c>
      <c r="C10" s="414" t="s">
        <v>344</v>
      </c>
      <c r="D10" s="502">
        <v>0</v>
      </c>
      <c r="E10" s="506"/>
      <c r="F10" s="179"/>
      <c r="G10" s="179"/>
      <c r="H10" s="179"/>
      <c r="I10" s="28"/>
      <c r="J10" s="28"/>
      <c r="K10" s="28"/>
      <c r="L10" s="28"/>
      <c r="M10" s="28"/>
      <c r="N10" s="28"/>
      <c r="O10" s="532">
        <f t="shared" si="0"/>
        <v>0</v>
      </c>
      <c r="P10" s="488">
        <f t="shared" si="1"/>
        <v>0</v>
      </c>
    </row>
    <row r="11" spans="1:16" ht="12.75">
      <c r="A11" s="273" t="s">
        <v>224</v>
      </c>
      <c r="B11" s="404">
        <v>61321</v>
      </c>
      <c r="C11" s="320" t="s">
        <v>348</v>
      </c>
      <c r="D11" s="504">
        <v>0</v>
      </c>
      <c r="E11" s="506"/>
      <c r="F11" s="43"/>
      <c r="G11" s="43"/>
      <c r="H11" s="181"/>
      <c r="I11" s="28"/>
      <c r="J11" s="28"/>
      <c r="K11" s="28"/>
      <c r="L11" s="28"/>
      <c r="M11" s="28"/>
      <c r="N11" s="28"/>
      <c r="O11" s="532">
        <f t="shared" si="0"/>
        <v>0</v>
      </c>
      <c r="P11" s="488">
        <f t="shared" si="1"/>
        <v>0</v>
      </c>
    </row>
    <row r="12" spans="1:16" ht="12.75">
      <c r="A12" s="273" t="s">
        <v>224</v>
      </c>
      <c r="B12" s="404">
        <v>61351</v>
      </c>
      <c r="C12" s="412" t="s">
        <v>349</v>
      </c>
      <c r="D12" s="504">
        <v>0</v>
      </c>
      <c r="E12" s="506"/>
      <c r="F12" s="43"/>
      <c r="G12" s="43"/>
      <c r="H12" s="181"/>
      <c r="I12" s="28"/>
      <c r="J12" s="28"/>
      <c r="K12" s="28"/>
      <c r="L12" s="28"/>
      <c r="M12" s="28"/>
      <c r="N12" s="28"/>
      <c r="O12" s="532">
        <f t="shared" si="0"/>
        <v>0</v>
      </c>
      <c r="P12" s="488">
        <f t="shared" si="1"/>
        <v>0</v>
      </c>
    </row>
    <row r="13" spans="1:16" ht="12.75">
      <c r="A13" s="273" t="s">
        <v>224</v>
      </c>
      <c r="B13" s="404">
        <v>61551</v>
      </c>
      <c r="C13" s="320" t="s">
        <v>350</v>
      </c>
      <c r="D13" s="504">
        <v>0</v>
      </c>
      <c r="E13" s="506"/>
      <c r="F13" s="43"/>
      <c r="G13" s="43"/>
      <c r="H13" s="181"/>
      <c r="I13" s="28"/>
      <c r="J13" s="28"/>
      <c r="K13" s="28"/>
      <c r="L13" s="28"/>
      <c r="M13" s="28"/>
      <c r="N13" s="28"/>
      <c r="O13" s="532">
        <f t="shared" si="0"/>
        <v>0</v>
      </c>
      <c r="P13" s="488">
        <f t="shared" si="1"/>
        <v>0</v>
      </c>
    </row>
    <row r="14" spans="1:16" ht="12.75">
      <c r="A14" s="273" t="s">
        <v>224</v>
      </c>
      <c r="B14" s="404">
        <v>61810</v>
      </c>
      <c r="C14" s="454" t="s">
        <v>367</v>
      </c>
      <c r="D14" s="520">
        <v>0</v>
      </c>
      <c r="E14" s="506"/>
      <c r="F14" s="179"/>
      <c r="G14" s="179"/>
      <c r="H14" s="179"/>
      <c r="I14" s="28"/>
      <c r="J14" s="28"/>
      <c r="K14" s="28"/>
      <c r="L14" s="28"/>
      <c r="M14" s="28"/>
      <c r="N14" s="28"/>
      <c r="O14" s="532">
        <f t="shared" si="0"/>
        <v>0</v>
      </c>
      <c r="P14" s="488">
        <f t="shared" si="1"/>
        <v>0</v>
      </c>
    </row>
    <row r="15" spans="1:16" ht="12.75">
      <c r="A15" s="273" t="s">
        <v>224</v>
      </c>
      <c r="B15" s="404">
        <v>61851</v>
      </c>
      <c r="C15" s="320" t="s">
        <v>351</v>
      </c>
      <c r="D15" s="504">
        <v>0</v>
      </c>
      <c r="E15" s="506"/>
      <c r="F15" s="43"/>
      <c r="G15" s="43"/>
      <c r="H15" s="181"/>
      <c r="I15" s="28"/>
      <c r="J15" s="28"/>
      <c r="K15" s="28"/>
      <c r="L15" s="28"/>
      <c r="M15" s="28"/>
      <c r="N15" s="28"/>
      <c r="O15" s="532">
        <f t="shared" si="0"/>
        <v>0</v>
      </c>
      <c r="P15" s="488">
        <f t="shared" si="1"/>
        <v>0</v>
      </c>
    </row>
    <row r="16" spans="1:16" ht="12.75">
      <c r="A16" s="273" t="s">
        <v>224</v>
      </c>
      <c r="B16" s="404">
        <v>62341</v>
      </c>
      <c r="C16" s="412" t="s">
        <v>352</v>
      </c>
      <c r="D16" s="503">
        <v>0</v>
      </c>
      <c r="E16" s="506"/>
      <c r="F16" s="43"/>
      <c r="G16" s="43"/>
      <c r="H16" s="181"/>
      <c r="I16" s="28"/>
      <c r="J16" s="28"/>
      <c r="K16" s="28"/>
      <c r="L16" s="28"/>
      <c r="M16" s="28"/>
      <c r="N16" s="28"/>
      <c r="O16" s="532">
        <f t="shared" si="0"/>
        <v>0</v>
      </c>
      <c r="P16" s="488">
        <f t="shared" si="1"/>
        <v>0</v>
      </c>
    </row>
    <row r="17" spans="1:16" ht="12.75">
      <c r="A17" s="273" t="s">
        <v>224</v>
      </c>
      <c r="B17" s="404">
        <v>62361</v>
      </c>
      <c r="C17" s="320" t="s">
        <v>353</v>
      </c>
      <c r="D17" s="504">
        <v>0</v>
      </c>
      <c r="E17" s="506"/>
      <c r="F17" s="43"/>
      <c r="G17" s="43"/>
      <c r="H17" s="181"/>
      <c r="I17" s="28"/>
      <c r="J17" s="28"/>
      <c r="K17" s="28"/>
      <c r="L17" s="28"/>
      <c r="M17" s="28"/>
      <c r="N17" s="28"/>
      <c r="O17" s="532">
        <f t="shared" si="0"/>
        <v>0</v>
      </c>
      <c r="P17" s="488">
        <f t="shared" si="1"/>
        <v>0</v>
      </c>
    </row>
    <row r="18" spans="1:16" ht="12.75">
      <c r="A18" s="273" t="s">
        <v>224</v>
      </c>
      <c r="B18" s="404">
        <v>62501</v>
      </c>
      <c r="C18" s="320" t="s">
        <v>354</v>
      </c>
      <c r="D18" s="504">
        <v>0</v>
      </c>
      <c r="E18" s="506"/>
      <c r="F18" s="179"/>
      <c r="G18" s="179"/>
      <c r="H18" s="179"/>
      <c r="I18" s="28"/>
      <c r="J18" s="28"/>
      <c r="K18" s="28"/>
      <c r="L18" s="28"/>
      <c r="M18" s="28"/>
      <c r="N18" s="28"/>
      <c r="O18" s="532">
        <f t="shared" si="0"/>
        <v>0</v>
      </c>
      <c r="P18" s="488">
        <f t="shared" si="1"/>
        <v>0</v>
      </c>
    </row>
    <row r="19" spans="1:16" ht="12.75">
      <c r="A19" s="273" t="s">
        <v>224</v>
      </c>
      <c r="B19" s="404">
        <v>62511</v>
      </c>
      <c r="C19" s="412" t="s">
        <v>368</v>
      </c>
      <c r="D19" s="506">
        <v>0</v>
      </c>
      <c r="E19" s="28"/>
      <c r="F19" s="179"/>
      <c r="G19" s="215"/>
      <c r="H19" s="179"/>
      <c r="I19" s="179"/>
      <c r="J19" s="179"/>
      <c r="K19" s="179"/>
      <c r="L19" s="179"/>
      <c r="M19" s="179"/>
      <c r="N19" s="179"/>
      <c r="O19" s="532">
        <f t="shared" si="0"/>
        <v>0</v>
      </c>
      <c r="P19" s="488">
        <f t="shared" si="1"/>
        <v>0</v>
      </c>
    </row>
    <row r="20" spans="1:16" ht="12.75">
      <c r="A20" s="273" t="s">
        <v>224</v>
      </c>
      <c r="B20" s="404">
        <v>62521</v>
      </c>
      <c r="C20" s="320" t="s">
        <v>355</v>
      </c>
      <c r="D20" s="504">
        <v>0</v>
      </c>
      <c r="E20" s="506"/>
      <c r="F20" s="179"/>
      <c r="G20" s="179"/>
      <c r="H20" s="179"/>
      <c r="I20" s="28"/>
      <c r="J20" s="28"/>
      <c r="K20" s="28"/>
      <c r="L20" s="28"/>
      <c r="M20" s="28"/>
      <c r="N20" s="28"/>
      <c r="O20" s="532">
        <f t="shared" si="0"/>
        <v>0</v>
      </c>
      <c r="P20" s="488">
        <f t="shared" si="1"/>
        <v>0</v>
      </c>
    </row>
    <row r="21" spans="1:16" ht="12.75">
      <c r="A21" s="273" t="s">
        <v>224</v>
      </c>
      <c r="B21" s="404">
        <v>62571</v>
      </c>
      <c r="C21" s="320" t="s">
        <v>356</v>
      </c>
      <c r="D21" s="504">
        <v>0</v>
      </c>
      <c r="E21" s="506"/>
      <c r="F21" s="43"/>
      <c r="G21" s="43"/>
      <c r="H21" s="181"/>
      <c r="I21" s="28"/>
      <c r="J21" s="28"/>
      <c r="K21" s="28"/>
      <c r="L21" s="28"/>
      <c r="M21" s="28"/>
      <c r="N21" s="28"/>
      <c r="O21" s="532">
        <f t="shared" si="0"/>
        <v>0</v>
      </c>
      <c r="P21" s="488">
        <f t="shared" si="1"/>
        <v>0</v>
      </c>
    </row>
    <row r="22" spans="1:16" ht="12.75">
      <c r="A22" s="273" t="s">
        <v>224</v>
      </c>
      <c r="B22" s="404">
        <v>62611</v>
      </c>
      <c r="C22" s="412" t="s">
        <v>357</v>
      </c>
      <c r="D22" s="504">
        <v>0</v>
      </c>
      <c r="E22" s="506"/>
      <c r="F22" s="43"/>
      <c r="G22" s="179"/>
      <c r="H22" s="519"/>
      <c r="I22" s="28"/>
      <c r="J22" s="28"/>
      <c r="K22" s="28"/>
      <c r="L22" s="28"/>
      <c r="M22" s="28"/>
      <c r="N22" s="28"/>
      <c r="O22" s="532">
        <f t="shared" si="0"/>
        <v>0</v>
      </c>
      <c r="P22" s="488">
        <f t="shared" si="1"/>
        <v>0</v>
      </c>
    </row>
    <row r="23" spans="1:16" ht="12.75">
      <c r="A23" s="273" t="s">
        <v>224</v>
      </c>
      <c r="B23" s="404">
        <v>62621</v>
      </c>
      <c r="C23" s="320" t="s">
        <v>358</v>
      </c>
      <c r="D23" s="504">
        <v>0</v>
      </c>
      <c r="E23" s="506"/>
      <c r="F23" s="179"/>
      <c r="G23" s="179"/>
      <c r="H23" s="179"/>
      <c r="I23" s="28"/>
      <c r="J23" s="28"/>
      <c r="K23" s="28"/>
      <c r="L23" s="28"/>
      <c r="M23" s="28"/>
      <c r="N23" s="28"/>
      <c r="O23" s="532">
        <f t="shared" si="0"/>
        <v>0</v>
      </c>
      <c r="P23" s="488">
        <f t="shared" si="1"/>
        <v>0</v>
      </c>
    </row>
    <row r="24" spans="1:16" ht="12.75">
      <c r="A24" s="273" t="s">
        <v>224</v>
      </c>
      <c r="B24" s="404">
        <v>62781</v>
      </c>
      <c r="C24" s="320" t="s">
        <v>359</v>
      </c>
      <c r="D24" s="504">
        <v>0</v>
      </c>
      <c r="E24" s="506"/>
      <c r="F24" s="179"/>
      <c r="G24" s="179"/>
      <c r="H24" s="179"/>
      <c r="I24" s="28"/>
      <c r="J24" s="28"/>
      <c r="K24" s="28"/>
      <c r="L24" s="28"/>
      <c r="M24" s="28"/>
      <c r="N24" s="28"/>
      <c r="O24" s="532">
        <f t="shared" si="0"/>
        <v>0</v>
      </c>
      <c r="P24" s="488">
        <f t="shared" si="1"/>
        <v>0</v>
      </c>
    </row>
    <row r="25" spans="1:16" ht="12.75">
      <c r="A25" s="273" t="s">
        <v>224</v>
      </c>
      <c r="B25" s="404">
        <v>63801</v>
      </c>
      <c r="C25" s="320" t="s">
        <v>360</v>
      </c>
      <c r="D25" s="504">
        <v>0</v>
      </c>
      <c r="E25" s="506"/>
      <c r="F25" s="179"/>
      <c r="G25" s="179"/>
      <c r="H25" s="179"/>
      <c r="I25" s="28"/>
      <c r="J25" s="28"/>
      <c r="K25" s="28"/>
      <c r="L25" s="28"/>
      <c r="M25" s="28"/>
      <c r="N25" s="28"/>
      <c r="O25" s="532">
        <f t="shared" si="0"/>
        <v>0</v>
      </c>
      <c r="P25" s="488">
        <f t="shared" si="1"/>
        <v>0</v>
      </c>
    </row>
    <row r="26" spans="1:16" ht="12.75">
      <c r="A26" s="273" t="s">
        <v>224</v>
      </c>
      <c r="B26" s="404">
        <v>63811</v>
      </c>
      <c r="C26" s="320" t="s">
        <v>361</v>
      </c>
      <c r="D26" s="504">
        <v>0</v>
      </c>
      <c r="E26" s="506"/>
      <c r="F26" s="179"/>
      <c r="G26" s="179"/>
      <c r="H26" s="179"/>
      <c r="I26" s="28"/>
      <c r="J26" s="28"/>
      <c r="K26" s="28"/>
      <c r="L26" s="28"/>
      <c r="M26" s="28"/>
      <c r="N26" s="28"/>
      <c r="O26" s="532">
        <f t="shared" si="0"/>
        <v>0</v>
      </c>
      <c r="P26" s="488">
        <f t="shared" si="1"/>
        <v>0</v>
      </c>
    </row>
    <row r="27" spans="1:16" ht="12.75">
      <c r="A27" s="273" t="s">
        <v>224</v>
      </c>
      <c r="B27" s="404">
        <v>64191</v>
      </c>
      <c r="C27" s="412" t="s">
        <v>365</v>
      </c>
      <c r="D27" s="503">
        <v>0</v>
      </c>
      <c r="E27" s="506"/>
      <c r="F27" s="179"/>
      <c r="G27" s="179"/>
      <c r="H27" s="179"/>
      <c r="I27" s="28"/>
      <c r="J27" s="28"/>
      <c r="K27" s="28"/>
      <c r="L27" s="28"/>
      <c r="M27" s="28"/>
      <c r="N27" s="28"/>
      <c r="O27" s="532">
        <f t="shared" si="0"/>
        <v>0</v>
      </c>
      <c r="P27" s="488">
        <f t="shared" si="1"/>
        <v>0</v>
      </c>
    </row>
    <row r="28" spans="1:16" ht="12.75">
      <c r="A28" s="273" t="s">
        <v>224</v>
      </c>
      <c r="B28" s="404">
        <v>64750</v>
      </c>
      <c r="C28" s="412" t="s">
        <v>366</v>
      </c>
      <c r="D28" s="503">
        <v>0</v>
      </c>
      <c r="E28" s="506"/>
      <c r="F28" s="179"/>
      <c r="G28" s="179"/>
      <c r="H28" s="179"/>
      <c r="I28" s="28"/>
      <c r="J28" s="28"/>
      <c r="K28" s="28"/>
      <c r="L28" s="28"/>
      <c r="M28" s="28"/>
      <c r="N28" s="28"/>
      <c r="O28" s="532">
        <f t="shared" si="0"/>
        <v>0</v>
      </c>
      <c r="P28" s="488">
        <f t="shared" si="1"/>
        <v>0</v>
      </c>
    </row>
    <row r="29" spans="1:16" ht="12.75">
      <c r="A29" s="273" t="s">
        <v>224</v>
      </c>
      <c r="B29" s="404">
        <v>65100</v>
      </c>
      <c r="C29" s="412" t="s">
        <v>362</v>
      </c>
      <c r="D29" s="504">
        <v>0</v>
      </c>
      <c r="E29" s="506"/>
      <c r="F29" s="179"/>
      <c r="G29" s="179"/>
      <c r="H29" s="179"/>
      <c r="I29" s="28"/>
      <c r="J29" s="28"/>
      <c r="K29" s="28"/>
      <c r="L29" s="28"/>
      <c r="M29" s="28"/>
      <c r="N29" s="28"/>
      <c r="O29" s="532">
        <f t="shared" si="0"/>
        <v>0</v>
      </c>
      <c r="P29" s="488">
        <f t="shared" si="1"/>
        <v>0</v>
      </c>
    </row>
    <row r="30" spans="1:16" ht="13.5" thickBot="1">
      <c r="A30" t="s">
        <v>224</v>
      </c>
      <c r="B30" s="404">
        <v>65890</v>
      </c>
      <c r="C30" s="412" t="s">
        <v>363</v>
      </c>
      <c r="D30" s="524">
        <v>0</v>
      </c>
      <c r="E30" s="506"/>
      <c r="F30" s="525"/>
      <c r="G30" s="180"/>
      <c r="H30" s="180"/>
      <c r="I30" s="180"/>
      <c r="J30" s="180"/>
      <c r="K30" s="180"/>
      <c r="L30" s="180"/>
      <c r="M30" s="180"/>
      <c r="N30" s="180"/>
      <c r="O30" s="533">
        <f t="shared" si="0"/>
        <v>0</v>
      </c>
      <c r="P30" s="537">
        <f t="shared" si="1"/>
        <v>0</v>
      </c>
    </row>
    <row r="31" spans="4:16" ht="13.5" thickBot="1">
      <c r="D31" s="401">
        <f>SUM(D6:D30)</f>
        <v>0</v>
      </c>
      <c r="E31" s="28"/>
      <c r="F31" s="215">
        <f>SUM(F6:F30)</f>
        <v>0</v>
      </c>
      <c r="G31" s="215">
        <f aca="true" t="shared" si="2" ref="G31:O31">SUM(G6:G30)</f>
        <v>0</v>
      </c>
      <c r="H31" s="215">
        <f t="shared" si="2"/>
        <v>0</v>
      </c>
      <c r="I31" s="215">
        <f t="shared" si="2"/>
        <v>0</v>
      </c>
      <c r="J31" s="215">
        <f t="shared" si="2"/>
        <v>0</v>
      </c>
      <c r="K31" s="215">
        <f t="shared" si="2"/>
        <v>0</v>
      </c>
      <c r="L31" s="215">
        <f t="shared" si="2"/>
        <v>0</v>
      </c>
      <c r="M31" s="215">
        <f t="shared" si="2"/>
        <v>0</v>
      </c>
      <c r="N31" s="215"/>
      <c r="O31" s="534">
        <f t="shared" si="2"/>
        <v>0</v>
      </c>
      <c r="P31" s="534"/>
    </row>
    <row r="32" spans="4:17" ht="12.75">
      <c r="D32" s="28"/>
      <c r="E32" s="28"/>
      <c r="F32" s="179"/>
      <c r="G32" s="179"/>
      <c r="H32" s="179"/>
      <c r="I32" s="28"/>
      <c r="J32" s="28"/>
      <c r="K32" s="28"/>
      <c r="L32" s="28"/>
      <c r="M32" s="28"/>
      <c r="N32" s="28"/>
      <c r="O32" s="28">
        <f>SUM(F31:M31)</f>
        <v>0</v>
      </c>
      <c r="P32" s="28"/>
      <c r="Q32" s="28">
        <f>+O32-D31</f>
        <v>0</v>
      </c>
    </row>
    <row r="33" spans="3:13" ht="15.75">
      <c r="C33" t="s">
        <v>331</v>
      </c>
      <c r="D33" s="391">
        <f>+D31-O32</f>
        <v>0</v>
      </c>
      <c r="F33" s="219" t="s">
        <v>340</v>
      </c>
      <c r="G33" s="219">
        <v>0</v>
      </c>
      <c r="H33" s="518" t="s">
        <v>340</v>
      </c>
      <c r="I33" t="s">
        <v>340</v>
      </c>
      <c r="J33" t="s">
        <v>340</v>
      </c>
      <c r="K33" t="s">
        <v>340</v>
      </c>
      <c r="L33" t="s">
        <v>340</v>
      </c>
      <c r="M33" t="s">
        <v>340</v>
      </c>
    </row>
    <row r="34" spans="6:8" ht="12.75">
      <c r="F34" s="38"/>
      <c r="G34" s="38" t="s">
        <v>340</v>
      </c>
      <c r="H34" s="38"/>
    </row>
    <row r="35" spans="6:8" ht="15.75">
      <c r="F35" s="38"/>
      <c r="G35" s="38"/>
      <c r="H35" s="486"/>
    </row>
  </sheetData>
  <sheetProtection/>
  <mergeCells count="1">
    <mergeCell ref="B1:H3"/>
  </mergeCells>
  <printOptions gridLines="1"/>
  <pageMargins left="0.7874015748031497" right="0.7874015748031497" top="0.984251968503937" bottom="0.984251968503937" header="0.5118110236220472" footer="0.5118110236220472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45"/>
  <sheetViews>
    <sheetView showZeros="0" zoomScalePageLayoutView="0" workbookViewId="0" topLeftCell="A9">
      <selection activeCell="F19" sqref="E19:F19"/>
    </sheetView>
  </sheetViews>
  <sheetFormatPr defaultColWidth="11.421875" defaultRowHeight="12.75"/>
  <cols>
    <col min="1" max="2" width="7.28125" style="0" customWidth="1"/>
    <col min="3" max="3" width="28.00390625" style="0" customWidth="1"/>
    <col min="4" max="4" width="12.7109375" style="28" customWidth="1"/>
    <col min="5" max="7" width="12.7109375" style="0" customWidth="1"/>
    <col min="8" max="8" width="10.7109375" style="304" hidden="1" customWidth="1"/>
    <col min="9" max="11" width="0" style="0" hidden="1" customWidth="1"/>
    <col min="12" max="12" width="11.421875" style="443" customWidth="1"/>
    <col min="16" max="16" width="7.7109375" style="0" customWidth="1"/>
    <col min="17" max="17" width="9.7109375" style="0" customWidth="1"/>
    <col min="18" max="18" width="3.7109375" style="0" customWidth="1"/>
  </cols>
  <sheetData>
    <row r="1" spans="1:7" ht="26.25" customHeight="1" thickBot="1">
      <c r="A1" s="899" t="s">
        <v>0</v>
      </c>
      <c r="B1" s="900"/>
      <c r="C1" s="900"/>
      <c r="D1" s="900"/>
      <c r="E1" s="900"/>
      <c r="F1" s="900"/>
      <c r="G1" s="901"/>
    </row>
    <row r="2" spans="1:7" ht="14.25" customHeight="1">
      <c r="A2" s="216"/>
      <c r="B2" s="217"/>
      <c r="C2" s="217"/>
      <c r="D2" s="372"/>
      <c r="E2" s="217"/>
      <c r="F2" s="288" t="s">
        <v>1</v>
      </c>
      <c r="G2" s="289" t="s">
        <v>1</v>
      </c>
    </row>
    <row r="3" spans="1:7" ht="14.25" customHeight="1">
      <c r="A3" s="290"/>
      <c r="B3" s="291"/>
      <c r="C3" s="291" t="s">
        <v>2</v>
      </c>
      <c r="D3" s="373" t="s">
        <v>3</v>
      </c>
      <c r="E3" s="38"/>
      <c r="F3" s="292" t="s">
        <v>4</v>
      </c>
      <c r="G3" s="293" t="s">
        <v>263</v>
      </c>
    </row>
    <row r="4" spans="1:9" ht="12.75">
      <c r="A4" s="218"/>
      <c r="B4" s="38"/>
      <c r="C4" s="38"/>
      <c r="D4" s="179"/>
      <c r="E4" s="38"/>
      <c r="F4" s="475">
        <v>37621</v>
      </c>
      <c r="G4" s="476">
        <v>37256</v>
      </c>
      <c r="I4" s="194"/>
    </row>
    <row r="5" spans="1:9" ht="13.5" customHeight="1">
      <c r="A5" s="294"/>
      <c r="B5" s="31"/>
      <c r="C5" s="30" t="s">
        <v>3</v>
      </c>
      <c r="D5" s="374" t="s">
        <v>7</v>
      </c>
      <c r="E5" s="285" t="s">
        <v>8</v>
      </c>
      <c r="F5" s="50" t="s">
        <v>9</v>
      </c>
      <c r="G5" s="295" t="s">
        <v>9</v>
      </c>
      <c r="H5" s="305"/>
      <c r="I5" s="195"/>
    </row>
    <row r="6" spans="1:8" ht="8.25" customHeight="1" hidden="1">
      <c r="A6" s="218"/>
      <c r="B6" s="38"/>
      <c r="C6" s="38"/>
      <c r="D6" s="196"/>
      <c r="E6" s="41"/>
      <c r="F6" s="42"/>
      <c r="G6" s="296"/>
      <c r="H6" s="305"/>
    </row>
    <row r="7" spans="1:8" ht="13.5" customHeight="1">
      <c r="A7" s="297" t="s">
        <v>10</v>
      </c>
      <c r="B7" s="39"/>
      <c r="C7" s="38"/>
      <c r="D7" s="196"/>
      <c r="E7" s="41"/>
      <c r="F7" s="42"/>
      <c r="G7" s="296"/>
      <c r="H7" s="305"/>
    </row>
    <row r="8" spans="1:8" ht="11.25" customHeight="1">
      <c r="A8" s="218"/>
      <c r="B8" s="54" t="s">
        <v>11</v>
      </c>
      <c r="C8" s="38"/>
      <c r="D8" s="196"/>
      <c r="E8" s="41"/>
      <c r="F8" s="41"/>
      <c r="G8" s="296"/>
      <c r="H8" s="305"/>
    </row>
    <row r="9" spans="1:9" ht="10.5" customHeight="1">
      <c r="A9" s="218"/>
      <c r="B9" s="60">
        <v>2748</v>
      </c>
      <c r="C9" s="45" t="s">
        <v>280</v>
      </c>
      <c r="D9" s="341">
        <v>0</v>
      </c>
      <c r="E9" s="342">
        <v>0</v>
      </c>
      <c r="F9" s="343">
        <f>D9-E9</f>
        <v>0</v>
      </c>
      <c r="G9" s="344">
        <v>0</v>
      </c>
      <c r="H9" s="305"/>
      <c r="I9" s="186"/>
    </row>
    <row r="10" spans="1:9" ht="12.75" hidden="1">
      <c r="A10" s="218"/>
      <c r="B10" s="38"/>
      <c r="C10" s="38"/>
      <c r="D10" s="345">
        <v>0</v>
      </c>
      <c r="E10" s="346"/>
      <c r="F10" s="325"/>
      <c r="G10" s="326"/>
      <c r="H10" s="305"/>
      <c r="I10" s="186"/>
    </row>
    <row r="11" spans="1:9" ht="12.75">
      <c r="A11" s="297" t="s">
        <v>13</v>
      </c>
      <c r="B11" s="38"/>
      <c r="C11" s="38"/>
      <c r="D11" s="345"/>
      <c r="E11" s="324"/>
      <c r="F11" s="325"/>
      <c r="G11" s="326"/>
      <c r="H11" s="305"/>
      <c r="I11" s="186"/>
    </row>
    <row r="12" spans="1:10" ht="12" customHeight="1">
      <c r="A12" s="218"/>
      <c r="B12" s="308" t="s">
        <v>14</v>
      </c>
      <c r="C12" s="38"/>
      <c r="D12" s="347">
        <f>SUM(D13:D14)</f>
        <v>7362</v>
      </c>
      <c r="E12" s="324"/>
      <c r="F12" s="348">
        <f>D12-E12</f>
        <v>7362</v>
      </c>
      <c r="G12" s="359">
        <v>6048.414758894257</v>
      </c>
      <c r="H12" s="305"/>
      <c r="I12" s="186"/>
      <c r="J12" s="443">
        <v>6048</v>
      </c>
    </row>
    <row r="13" spans="1:10" ht="12.75">
      <c r="A13" s="218"/>
      <c r="B13" s="60">
        <v>3700</v>
      </c>
      <c r="C13" s="43" t="s">
        <v>15</v>
      </c>
      <c r="D13" s="349">
        <v>4217.8</v>
      </c>
      <c r="E13" s="324">
        <v>0</v>
      </c>
      <c r="F13" s="350">
        <f>D13-E13</f>
        <v>4217.8</v>
      </c>
      <c r="G13" s="356">
        <v>3197.77058557192</v>
      </c>
      <c r="H13" s="306">
        <f>+F13-G13</f>
        <v>1020.0294144280801</v>
      </c>
      <c r="I13" s="186"/>
      <c r="J13" s="443">
        <v>3198</v>
      </c>
    </row>
    <row r="14" spans="1:10" ht="12.75">
      <c r="A14" s="218"/>
      <c r="B14" s="60">
        <v>3700</v>
      </c>
      <c r="C14" s="43" t="s">
        <v>16</v>
      </c>
      <c r="D14" s="349">
        <v>3144.2</v>
      </c>
      <c r="E14" s="324">
        <v>0</v>
      </c>
      <c r="F14" s="350">
        <f>D14-E14</f>
        <v>3144.2</v>
      </c>
      <c r="G14" s="356">
        <v>2850.644173322337</v>
      </c>
      <c r="H14" s="306">
        <f>+F14-G14</f>
        <v>293.55582667766294</v>
      </c>
      <c r="I14" s="186"/>
      <c r="J14" s="443">
        <v>2851</v>
      </c>
    </row>
    <row r="15" spans="1:10" ht="12" customHeight="1" thickBot="1">
      <c r="A15" s="218"/>
      <c r="B15" s="308" t="s">
        <v>17</v>
      </c>
      <c r="C15" s="38"/>
      <c r="D15" s="345"/>
      <c r="E15" s="324">
        <v>0</v>
      </c>
      <c r="F15" s="325">
        <f>D15-E15</f>
        <v>0</v>
      </c>
      <c r="G15" s="326">
        <v>0</v>
      </c>
      <c r="H15" s="305"/>
      <c r="I15" s="186"/>
      <c r="J15" s="443"/>
    </row>
    <row r="16" spans="1:20" ht="18.75" customHeight="1" thickBot="1">
      <c r="A16" s="218"/>
      <c r="B16" s="298"/>
      <c r="C16" s="52" t="s">
        <v>266</v>
      </c>
      <c r="D16" s="446"/>
      <c r="E16" s="352"/>
      <c r="F16" s="348">
        <f>+D16-E16</f>
        <v>0</v>
      </c>
      <c r="G16" s="359">
        <v>291.40629644930993</v>
      </c>
      <c r="H16" s="305"/>
      <c r="I16" s="186"/>
      <c r="J16" s="443">
        <v>291</v>
      </c>
      <c r="Q16" s="395">
        <v>3985.5</v>
      </c>
      <c r="R16" s="394">
        <v>36979</v>
      </c>
      <c r="T16" s="347">
        <f>3985.5+201+98.7+16.5+7353.5+600</f>
        <v>12255.2</v>
      </c>
    </row>
    <row r="17" spans="1:18" ht="12.75">
      <c r="A17" s="218"/>
      <c r="B17" s="38"/>
      <c r="C17" s="299" t="s">
        <v>18</v>
      </c>
      <c r="D17" s="424">
        <f>SUM(D18:D20)</f>
        <v>10796.2</v>
      </c>
      <c r="E17" s="324"/>
      <c r="F17" s="353">
        <f>D17-E17</f>
        <v>10796.2</v>
      </c>
      <c r="G17" s="354">
        <v>8211.789797197072</v>
      </c>
      <c r="H17" s="305"/>
      <c r="I17" s="186"/>
      <c r="J17" s="443">
        <v>8212</v>
      </c>
      <c r="Q17" s="395">
        <f>201+1527.7</f>
        <v>1728.7</v>
      </c>
      <c r="R17" s="394">
        <v>37091</v>
      </c>
    </row>
    <row r="18" spans="1:18" ht="12.75">
      <c r="A18" s="218"/>
      <c r="B18" s="60">
        <v>4687</v>
      </c>
      <c r="C18" s="43" t="s">
        <v>19</v>
      </c>
      <c r="D18" s="355">
        <v>0</v>
      </c>
      <c r="E18" s="352">
        <v>0</v>
      </c>
      <c r="F18" s="325">
        <f>D18-E18</f>
        <v>0</v>
      </c>
      <c r="G18" s="326">
        <v>0</v>
      </c>
      <c r="H18" s="305"/>
      <c r="I18" s="186"/>
      <c r="J18" s="443"/>
      <c r="Q18" s="395">
        <f>16.5+7353.5</f>
        <v>7370</v>
      </c>
      <c r="R18" s="394">
        <v>37026</v>
      </c>
    </row>
    <row r="19" spans="1:18" ht="12.75">
      <c r="A19" s="218"/>
      <c r="B19" s="60">
        <v>4687</v>
      </c>
      <c r="C19" s="43" t="s">
        <v>159</v>
      </c>
      <c r="D19" s="345" t="s">
        <v>212</v>
      </c>
      <c r="E19" s="324">
        <v>0</v>
      </c>
      <c r="F19" s="325">
        <v>0</v>
      </c>
      <c r="G19" s="326">
        <v>0</v>
      </c>
      <c r="H19" s="305"/>
      <c r="I19" s="186"/>
      <c r="J19" s="443"/>
      <c r="Q19" s="397">
        <v>600</v>
      </c>
      <c r="R19" s="394">
        <v>37068</v>
      </c>
    </row>
    <row r="20" spans="1:17" ht="12.75">
      <c r="A20" s="218"/>
      <c r="B20" s="60">
        <v>4687</v>
      </c>
      <c r="C20" s="43" t="s">
        <v>225</v>
      </c>
      <c r="D20" s="349">
        <v>10796.2</v>
      </c>
      <c r="E20" s="350"/>
      <c r="F20" s="350">
        <f>D20-E20</f>
        <v>10796.2</v>
      </c>
      <c r="G20" s="356">
        <v>8211.789797197072</v>
      </c>
      <c r="H20" s="305"/>
      <c r="I20" s="186"/>
      <c r="J20" s="443">
        <v>8212</v>
      </c>
      <c r="Q20" s="396">
        <f>SUM(Q16:Q19)</f>
        <v>13684.2</v>
      </c>
    </row>
    <row r="21" spans="1:10" ht="12.75" customHeight="1" hidden="1">
      <c r="A21" s="218"/>
      <c r="B21" s="60"/>
      <c r="C21" s="45"/>
      <c r="D21" s="357">
        <v>0</v>
      </c>
      <c r="E21" s="352"/>
      <c r="F21" s="325">
        <f>D21-E21</f>
        <v>0</v>
      </c>
      <c r="G21" s="326">
        <v>0</v>
      </c>
      <c r="H21" s="305"/>
      <c r="I21" s="186"/>
      <c r="J21" s="443">
        <v>9220</v>
      </c>
    </row>
    <row r="22" spans="1:17" ht="18.75" customHeight="1">
      <c r="A22" s="218"/>
      <c r="B22" s="38"/>
      <c r="C22" s="52" t="s">
        <v>20</v>
      </c>
      <c r="D22" s="424">
        <v>9219.81</v>
      </c>
      <c r="E22" s="358"/>
      <c r="F22" s="348">
        <f>D22-E22</f>
        <v>9219.81</v>
      </c>
      <c r="G22" s="359">
        <v>9219.807091013588</v>
      </c>
      <c r="H22" s="305"/>
      <c r="I22" s="186"/>
      <c r="J22" s="443">
        <v>36040</v>
      </c>
      <c r="Q22" s="398">
        <v>-12255.2</v>
      </c>
    </row>
    <row r="23" spans="1:10" ht="12.75" customHeight="1">
      <c r="A23" s="218"/>
      <c r="B23" s="60">
        <v>5030</v>
      </c>
      <c r="C23" s="300" t="s">
        <v>21</v>
      </c>
      <c r="D23" s="360"/>
      <c r="E23" s="324"/>
      <c r="F23" s="325"/>
      <c r="G23" s="326"/>
      <c r="H23" s="305"/>
      <c r="I23" s="186"/>
      <c r="J23" s="443">
        <v>35297</v>
      </c>
    </row>
    <row r="24" spans="1:10" ht="12.75" customHeight="1">
      <c r="A24" s="218"/>
      <c r="B24" s="38"/>
      <c r="C24" s="300" t="s">
        <v>279</v>
      </c>
      <c r="D24" s="360"/>
      <c r="E24" s="324"/>
      <c r="F24" s="325"/>
      <c r="G24" s="326"/>
      <c r="H24" s="305"/>
      <c r="I24" s="186"/>
      <c r="J24" s="443">
        <v>0</v>
      </c>
    </row>
    <row r="25" spans="1:20" ht="12.75" customHeight="1" thickBot="1">
      <c r="A25" s="218"/>
      <c r="B25" s="60">
        <v>5120</v>
      </c>
      <c r="C25" s="52" t="s">
        <v>213</v>
      </c>
      <c r="D25" s="361">
        <f>SUM(D26:D35)</f>
        <v>9053.25</v>
      </c>
      <c r="E25" s="358">
        <f>+E20+E22</f>
        <v>0</v>
      </c>
      <c r="F25" s="362">
        <f aca="true" t="shared" si="0" ref="F25:F36">D25-E25</f>
        <v>9053.25</v>
      </c>
      <c r="G25" s="371">
        <v>36039.651989383456</v>
      </c>
      <c r="H25" s="306"/>
      <c r="I25" s="361">
        <f>SUM(I26:I35)</f>
        <v>9053.25</v>
      </c>
      <c r="J25" s="443"/>
      <c r="Q25" s="395">
        <f>+Q20+Q22</f>
        <v>1429</v>
      </c>
      <c r="T25" s="395">
        <f>1527.7-98.7</f>
        <v>1429</v>
      </c>
    </row>
    <row r="26" spans="1:10" ht="12" customHeight="1">
      <c r="A26" s="218"/>
      <c r="B26" s="60"/>
      <c r="C26" s="54" t="s">
        <v>214</v>
      </c>
      <c r="D26" s="349">
        <v>8832.83</v>
      </c>
      <c r="E26" s="350">
        <f>+E22+E20</f>
        <v>0</v>
      </c>
      <c r="F26" s="363">
        <f t="shared" si="0"/>
        <v>8832.83</v>
      </c>
      <c r="G26" s="364">
        <v>35296.17642619867</v>
      </c>
      <c r="H26" s="306"/>
      <c r="I26" s="349">
        <v>8832.83</v>
      </c>
      <c r="J26" s="443">
        <v>21</v>
      </c>
    </row>
    <row r="27" spans="1:10" ht="12" customHeight="1">
      <c r="A27" s="218"/>
      <c r="B27" s="60"/>
      <c r="C27" s="56" t="s">
        <v>167</v>
      </c>
      <c r="D27" s="349">
        <v>0.58</v>
      </c>
      <c r="E27" s="350"/>
      <c r="F27" s="363">
        <f t="shared" si="0"/>
        <v>0.58</v>
      </c>
      <c r="G27" s="364">
        <v>0.43295520895424544</v>
      </c>
      <c r="H27" s="305"/>
      <c r="I27" s="349">
        <v>0.58</v>
      </c>
      <c r="J27" s="443">
        <v>225</v>
      </c>
    </row>
    <row r="28" spans="1:10" ht="12" customHeight="1">
      <c r="A28" s="218"/>
      <c r="B28" s="60"/>
      <c r="C28" s="56" t="s">
        <v>110</v>
      </c>
      <c r="D28" s="349">
        <f>+BILAN2001!D28/6.55957</f>
        <v>0</v>
      </c>
      <c r="E28" s="350"/>
      <c r="F28" s="363">
        <f t="shared" si="0"/>
        <v>0</v>
      </c>
      <c r="G28" s="364">
        <v>0</v>
      </c>
      <c r="H28" s="305"/>
      <c r="I28" s="349">
        <f>+BILAN2001!I28/6.55957</f>
        <v>0</v>
      </c>
      <c r="J28" s="443">
        <v>486</v>
      </c>
    </row>
    <row r="29" spans="1:10" ht="12" customHeight="1">
      <c r="A29" s="218"/>
      <c r="B29" s="60"/>
      <c r="C29" s="56" t="s">
        <v>107</v>
      </c>
      <c r="D29" s="349">
        <v>74.42</v>
      </c>
      <c r="E29" s="350"/>
      <c r="F29" s="363">
        <f t="shared" si="0"/>
        <v>74.42</v>
      </c>
      <c r="G29" s="364">
        <v>20.57756834670565</v>
      </c>
      <c r="H29" s="305"/>
      <c r="I29" s="349">
        <v>74.42</v>
      </c>
      <c r="J29" s="443">
        <v>12</v>
      </c>
    </row>
    <row r="30" spans="1:10" ht="12" customHeight="1">
      <c r="A30" s="218"/>
      <c r="B30" s="60"/>
      <c r="C30" s="56" t="s">
        <v>215</v>
      </c>
      <c r="D30" s="349">
        <v>123.17</v>
      </c>
      <c r="E30" s="350"/>
      <c r="F30" s="363">
        <f t="shared" si="0"/>
        <v>123.17</v>
      </c>
      <c r="G30" s="364">
        <v>224.76473305414837</v>
      </c>
      <c r="H30" s="305"/>
      <c r="I30" s="349">
        <v>123.17</v>
      </c>
      <c r="J30" s="443"/>
    </row>
    <row r="31" spans="1:10" ht="12" customHeight="1">
      <c r="A31" s="218"/>
      <c r="B31" s="60"/>
      <c r="C31" s="56" t="s">
        <v>104</v>
      </c>
      <c r="D31" s="349">
        <v>13.44</v>
      </c>
      <c r="E31" s="350"/>
      <c r="F31" s="363">
        <f t="shared" si="0"/>
        <v>13.44</v>
      </c>
      <c r="G31" s="364">
        <v>485.9754526592444</v>
      </c>
      <c r="H31" s="305"/>
      <c r="I31" s="349">
        <v>13.44</v>
      </c>
      <c r="J31" s="443"/>
    </row>
    <row r="32" spans="1:10" ht="12.75" customHeight="1">
      <c r="A32" s="218"/>
      <c r="B32" s="60"/>
      <c r="C32" s="56" t="s">
        <v>216</v>
      </c>
      <c r="D32" s="349">
        <v>8.81</v>
      </c>
      <c r="E32" s="350"/>
      <c r="F32" s="363">
        <f t="shared" si="0"/>
        <v>8.81</v>
      </c>
      <c r="G32" s="364">
        <v>11.724853915729232</v>
      </c>
      <c r="H32" s="305"/>
      <c r="I32" s="349">
        <v>8.81</v>
      </c>
      <c r="J32" s="443">
        <v>306</v>
      </c>
    </row>
    <row r="33" spans="1:10" ht="13.5" customHeight="1">
      <c r="A33" s="218"/>
      <c r="B33" s="60"/>
      <c r="C33" s="56" t="s">
        <v>217</v>
      </c>
      <c r="D33" s="349">
        <f>+BILAN2001!D33/6.55957</f>
        <v>0</v>
      </c>
      <c r="E33" s="350"/>
      <c r="F33" s="363">
        <f t="shared" si="0"/>
        <v>0</v>
      </c>
      <c r="G33" s="364">
        <v>0</v>
      </c>
      <c r="H33" s="305"/>
      <c r="I33" s="349">
        <f>+BILAN2001!I33/6.55957</f>
        <v>0</v>
      </c>
      <c r="J33" s="443"/>
    </row>
    <row r="34" spans="1:10" ht="14.25" customHeight="1">
      <c r="A34" s="218"/>
      <c r="B34" s="60"/>
      <c r="C34" s="56" t="s">
        <v>198</v>
      </c>
      <c r="D34" s="349">
        <f>+BILAN2001!D34/6.55957</f>
        <v>0</v>
      </c>
      <c r="E34" s="324"/>
      <c r="F34" s="365">
        <f t="shared" si="0"/>
        <v>0</v>
      </c>
      <c r="G34" s="366">
        <v>0</v>
      </c>
      <c r="H34" s="305"/>
      <c r="I34" s="349">
        <f>+BILAN2001!I34/6.55957</f>
        <v>0</v>
      </c>
      <c r="J34" s="443">
        <v>1456</v>
      </c>
    </row>
    <row r="35" spans="1:10" ht="12" customHeight="1">
      <c r="A35" s="218"/>
      <c r="B35" s="60"/>
      <c r="C35" s="56"/>
      <c r="D35" s="349">
        <f>+BILAN2001!D35/6.55957</f>
        <v>0</v>
      </c>
      <c r="E35" s="324"/>
      <c r="F35" s="365">
        <f t="shared" si="0"/>
        <v>0</v>
      </c>
      <c r="G35" s="366"/>
      <c r="H35" s="305"/>
      <c r="I35" s="349">
        <f>+BILAN2001!I35/6.55957</f>
        <v>0</v>
      </c>
      <c r="J35" s="443">
        <v>61573</v>
      </c>
    </row>
    <row r="36" spans="1:10" ht="12" customHeight="1">
      <c r="A36" s="218"/>
      <c r="B36" s="60"/>
      <c r="C36" s="52" t="s">
        <v>277</v>
      </c>
      <c r="D36" s="424">
        <v>16000</v>
      </c>
      <c r="E36" s="324"/>
      <c r="F36" s="353">
        <f t="shared" si="0"/>
        <v>16000</v>
      </c>
      <c r="G36" s="366"/>
      <c r="H36" s="305"/>
      <c r="I36" s="186"/>
      <c r="J36" s="443"/>
    </row>
    <row r="37" spans="1:10" ht="12" customHeight="1">
      <c r="A37" s="218"/>
      <c r="B37" s="60"/>
      <c r="C37" s="52" t="s">
        <v>222</v>
      </c>
      <c r="D37" s="424">
        <v>0</v>
      </c>
      <c r="E37" s="324"/>
      <c r="F37" s="348">
        <f>+D37-E37</f>
        <v>0</v>
      </c>
      <c r="G37" s="326">
        <v>305.518501974977</v>
      </c>
      <c r="H37" s="305"/>
      <c r="I37" s="186"/>
      <c r="J37" s="443">
        <v>61573</v>
      </c>
    </row>
    <row r="38" spans="1:10" ht="16.5" customHeight="1">
      <c r="A38" s="297" t="s">
        <v>219</v>
      </c>
      <c r="B38" s="60"/>
      <c r="C38" s="56"/>
      <c r="D38" s="349">
        <f>+BILAN2001!D37/6.55957</f>
        <v>0</v>
      </c>
      <c r="E38" s="324"/>
      <c r="F38" s="365"/>
      <c r="G38" s="366"/>
      <c r="H38" s="305"/>
      <c r="I38" s="186"/>
      <c r="J38" s="443"/>
    </row>
    <row r="39" spans="1:10" ht="12" customHeight="1" thickBot="1">
      <c r="A39" s="218"/>
      <c r="B39" s="60"/>
      <c r="C39" s="56" t="s">
        <v>220</v>
      </c>
      <c r="D39" s="424">
        <v>0</v>
      </c>
      <c r="E39" s="324"/>
      <c r="F39" s="353">
        <v>0</v>
      </c>
      <c r="G39" s="354">
        <v>1455.4978451331415</v>
      </c>
      <c r="H39" s="305"/>
      <c r="I39" s="186"/>
      <c r="J39" s="443"/>
    </row>
    <row r="40" spans="1:10" ht="12" customHeight="1" hidden="1">
      <c r="A40" s="218"/>
      <c r="B40" s="60"/>
      <c r="C40" s="56"/>
      <c r="D40" s="360"/>
      <c r="E40" s="324"/>
      <c r="F40" s="365"/>
      <c r="G40" s="366"/>
      <c r="H40" s="305"/>
      <c r="I40" s="186"/>
      <c r="J40" s="443"/>
    </row>
    <row r="41" spans="1:10" ht="13.5" customHeight="1" hidden="1" thickBot="1">
      <c r="A41" s="218"/>
      <c r="B41" s="62"/>
      <c r="C41" s="301"/>
      <c r="D41" s="345"/>
      <c r="E41" s="324">
        <v>0</v>
      </c>
      <c r="F41" s="365">
        <f>D41-E41</f>
        <v>0</v>
      </c>
      <c r="G41" s="326">
        <v>0</v>
      </c>
      <c r="H41" s="305"/>
      <c r="I41" s="186"/>
      <c r="J41" s="443" t="e">
        <v>#VALUE!</v>
      </c>
    </row>
    <row r="42" spans="1:10" ht="13.5" thickBot="1">
      <c r="A42" s="218"/>
      <c r="B42" s="38"/>
      <c r="C42" s="302" t="s">
        <v>22</v>
      </c>
      <c r="D42" s="367">
        <f>+D39+D37+D36+D25+D22+D17+D12+D9</f>
        <v>52431.259999999995</v>
      </c>
      <c r="E42" s="368">
        <v>0</v>
      </c>
      <c r="F42" s="369">
        <f>+F12+F16+F17+F22+F25+F37+F39+F36</f>
        <v>52431.26</v>
      </c>
      <c r="G42" s="369">
        <v>61572.0862800458</v>
      </c>
      <c r="H42" s="305"/>
      <c r="I42" s="186"/>
      <c r="J42" s="443" t="e">
        <v>#VALUE!</v>
      </c>
    </row>
    <row r="43" spans="1:12" s="38" customFormat="1" ht="13.5" thickBot="1">
      <c r="A43" s="218"/>
      <c r="C43" s="303"/>
      <c r="D43" s="360"/>
      <c r="E43" s="324"/>
      <c r="F43" s="325"/>
      <c r="G43" s="326"/>
      <c r="H43" s="305"/>
      <c r="I43" s="183"/>
      <c r="J43" s="444" t="e">
        <v>#VALUE!</v>
      </c>
      <c r="L43" s="444"/>
    </row>
    <row r="44" spans="1:12" s="56" customFormat="1" ht="14.25" customHeight="1" thickBot="1">
      <c r="A44" s="199"/>
      <c r="B44" s="200"/>
      <c r="C44" s="201" t="s">
        <v>23</v>
      </c>
      <c r="D44" s="370">
        <f>+D9+D42</f>
        <v>52431.259999999995</v>
      </c>
      <c r="E44" s="334">
        <v>0</v>
      </c>
      <c r="F44" s="333">
        <f>+F42</f>
        <v>52431.26</v>
      </c>
      <c r="G44" s="335">
        <v>61572.0862800458</v>
      </c>
      <c r="H44" s="305"/>
      <c r="I44" s="183"/>
      <c r="J44" s="47" t="e">
        <v>#VALUE!</v>
      </c>
      <c r="L44" s="47"/>
    </row>
    <row r="45" spans="1:10" ht="12.75">
      <c r="A45" s="38"/>
      <c r="B45" s="38"/>
      <c r="C45" s="38"/>
      <c r="D45" s="43"/>
      <c r="E45" s="44"/>
      <c r="F45" s="47"/>
      <c r="G45" s="48"/>
      <c r="H45" s="305"/>
      <c r="I45" s="38"/>
      <c r="J45" s="443"/>
    </row>
    <row r="46" spans="1:10" ht="12.75" customHeight="1" hidden="1">
      <c r="A46" s="38"/>
      <c r="B46" s="38"/>
      <c r="C46" s="38"/>
      <c r="D46" s="43"/>
      <c r="E46" s="44"/>
      <c r="F46" s="47"/>
      <c r="G46" s="48"/>
      <c r="H46" s="305"/>
      <c r="I46" s="38"/>
      <c r="J46" s="443"/>
    </row>
    <row r="47" spans="1:10" ht="12.75" customHeight="1" hidden="1">
      <c r="A47" s="38"/>
      <c r="B47" s="38"/>
      <c r="C47" s="38"/>
      <c r="D47" s="43"/>
      <c r="E47" s="44">
        <v>0</v>
      </c>
      <c r="F47" s="47">
        <f>D47-E47</f>
        <v>0</v>
      </c>
      <c r="H47" s="305"/>
      <c r="I47" s="38"/>
      <c r="J47" s="443"/>
    </row>
    <row r="48" spans="1:10" ht="12.75" customHeight="1" hidden="1">
      <c r="A48" s="38"/>
      <c r="B48" s="38"/>
      <c r="C48" s="38"/>
      <c r="D48" s="43"/>
      <c r="E48" s="44">
        <v>0</v>
      </c>
      <c r="F48" s="47">
        <f>D48-E48</f>
        <v>0</v>
      </c>
      <c r="G48" s="48">
        <v>0</v>
      </c>
      <c r="H48" s="305"/>
      <c r="I48" s="38"/>
      <c r="J48" s="443">
        <v>35922</v>
      </c>
    </row>
    <row r="49" spans="6:10" ht="12.75" customHeight="1" hidden="1">
      <c r="F49" s="37"/>
      <c r="J49" s="443">
        <v>-5590</v>
      </c>
    </row>
    <row r="50" spans="6:10" ht="12.75" customHeight="1" hidden="1">
      <c r="F50" s="37"/>
      <c r="J50" s="443">
        <v>-222</v>
      </c>
    </row>
    <row r="51" spans="6:10" ht="12.75" customHeight="1" hidden="1">
      <c r="F51" s="37"/>
      <c r="J51" s="443"/>
    </row>
    <row r="52" spans="6:10" ht="12.75" customHeight="1" hidden="1">
      <c r="F52" s="37"/>
      <c r="J52" s="443">
        <v>30110</v>
      </c>
    </row>
    <row r="53" spans="6:10" ht="12.75" customHeight="1" hidden="1">
      <c r="F53" s="37"/>
      <c r="J53" s="443"/>
    </row>
    <row r="54" spans="6:10" ht="12.75" customHeight="1" hidden="1">
      <c r="F54" s="37"/>
      <c r="J54" s="443">
        <v>12079</v>
      </c>
    </row>
    <row r="55" spans="6:10" ht="12.75" customHeight="1" hidden="1">
      <c r="F55" s="37"/>
      <c r="J55" s="443">
        <v>12079</v>
      </c>
    </row>
    <row r="56" spans="6:10" ht="12.75" customHeight="1" hidden="1">
      <c r="F56" s="37"/>
      <c r="J56" s="443"/>
    </row>
    <row r="57" spans="6:10" ht="12.75" customHeight="1" hidden="1">
      <c r="F57" s="37"/>
      <c r="J57" s="443"/>
    </row>
    <row r="58" spans="6:10" ht="12.75" customHeight="1" hidden="1">
      <c r="F58" s="37"/>
      <c r="J58" s="443">
        <v>19383</v>
      </c>
    </row>
    <row r="59" spans="6:10" ht="12.75" customHeight="1" hidden="1">
      <c r="F59" s="37"/>
      <c r="J59" s="443"/>
    </row>
    <row r="60" spans="6:10" ht="12.75" customHeight="1" hidden="1">
      <c r="F60" s="37"/>
      <c r="J60" s="443">
        <v>31463</v>
      </c>
    </row>
    <row r="61" spans="6:10" ht="12.75" customHeight="1" hidden="1">
      <c r="F61" s="37"/>
      <c r="J61" s="443">
        <v>61573</v>
      </c>
    </row>
    <row r="62" spans="6:10" ht="12.75" customHeight="1" hidden="1">
      <c r="F62" s="37"/>
      <c r="J62" s="443"/>
    </row>
    <row r="63" spans="6:10" ht="12.75" customHeight="1" hidden="1">
      <c r="F63" s="37"/>
      <c r="J63" s="443"/>
    </row>
    <row r="64" spans="6:10" ht="12.75" customHeight="1" hidden="1">
      <c r="F64" s="37"/>
      <c r="J64" s="443"/>
    </row>
    <row r="65" spans="6:10" ht="12.75" customHeight="1" hidden="1">
      <c r="F65" s="37"/>
      <c r="J65" s="443"/>
    </row>
    <row r="66" spans="6:10" ht="12.75" customHeight="1" hidden="1">
      <c r="F66" s="37"/>
      <c r="J66" s="443"/>
    </row>
    <row r="67" spans="6:10" ht="12.75" customHeight="1" hidden="1">
      <c r="F67" s="37"/>
      <c r="J67" s="443">
        <v>61573</v>
      </c>
    </row>
    <row r="68" spans="6:10" ht="13.5" thickBot="1">
      <c r="F68" s="37"/>
      <c r="J68" s="443"/>
    </row>
    <row r="69" spans="1:10" ht="26.25" customHeight="1" thickBot="1">
      <c r="A69" s="899" t="s">
        <v>0</v>
      </c>
      <c r="B69" s="900"/>
      <c r="C69" s="900"/>
      <c r="D69" s="900"/>
      <c r="E69" s="900"/>
      <c r="F69" s="900"/>
      <c r="G69" s="901"/>
      <c r="J69" s="443">
        <v>61573</v>
      </c>
    </row>
    <row r="70" spans="1:10" ht="12.75" customHeight="1">
      <c r="A70" s="216"/>
      <c r="B70" s="217"/>
      <c r="C70" s="217"/>
      <c r="D70" s="372"/>
      <c r="E70" s="217"/>
      <c r="F70" s="288" t="s">
        <v>1</v>
      </c>
      <c r="G70" s="289" t="s">
        <v>1</v>
      </c>
      <c r="I70" s="37"/>
      <c r="J70" s="443"/>
    </row>
    <row r="71" spans="1:19" ht="18">
      <c r="A71" s="290"/>
      <c r="B71" s="291"/>
      <c r="C71" s="291" t="s">
        <v>2</v>
      </c>
      <c r="D71" s="373" t="s">
        <v>24</v>
      </c>
      <c r="E71" s="38"/>
      <c r="F71" s="292" t="s">
        <v>4</v>
      </c>
      <c r="G71" s="293" t="s">
        <v>4</v>
      </c>
      <c r="I71" s="37"/>
      <c r="S71" s="445" t="s">
        <v>281</v>
      </c>
    </row>
    <row r="72" spans="1:9" ht="12.75">
      <c r="A72" s="218"/>
      <c r="B72" s="38"/>
      <c r="C72" s="38"/>
      <c r="D72" s="179"/>
      <c r="E72" s="38"/>
      <c r="F72" s="477">
        <f>+F4</f>
        <v>37621</v>
      </c>
      <c r="G72" s="478">
        <f>+G4</f>
        <v>37256</v>
      </c>
      <c r="I72" s="37"/>
    </row>
    <row r="73" spans="1:9" ht="12.75" customHeight="1">
      <c r="A73" s="294"/>
      <c r="B73" s="31"/>
      <c r="C73" s="30" t="s">
        <v>24</v>
      </c>
      <c r="D73" s="375"/>
      <c r="E73" s="31"/>
      <c r="F73" s="50" t="s">
        <v>9</v>
      </c>
      <c r="G73" s="295" t="s">
        <v>9</v>
      </c>
      <c r="H73" s="305"/>
      <c r="I73" s="37"/>
    </row>
    <row r="74" spans="1:9" ht="12.75">
      <c r="A74" s="218"/>
      <c r="B74" s="38"/>
      <c r="C74" s="38"/>
      <c r="D74" s="179"/>
      <c r="E74" s="38"/>
      <c r="F74" s="51"/>
      <c r="G74" s="309"/>
      <c r="H74" s="305"/>
      <c r="I74" s="37"/>
    </row>
    <row r="75" spans="1:9" ht="12.75">
      <c r="A75" s="297" t="s">
        <v>25</v>
      </c>
      <c r="B75" s="39"/>
      <c r="C75" s="38"/>
      <c r="D75" s="179"/>
      <c r="E75" s="38"/>
      <c r="F75" s="51"/>
      <c r="G75" s="309"/>
      <c r="H75" s="305"/>
      <c r="I75" s="37"/>
    </row>
    <row r="76" spans="1:9" ht="12.75">
      <c r="A76" s="218"/>
      <c r="B76" s="54" t="s">
        <v>26</v>
      </c>
      <c r="C76" s="38"/>
      <c r="D76" s="179"/>
      <c r="E76" s="38"/>
      <c r="F76" s="46"/>
      <c r="G76" s="309"/>
      <c r="H76" s="306"/>
      <c r="I76" s="37"/>
    </row>
    <row r="77" spans="1:19" ht="12.75">
      <c r="A77" s="218"/>
      <c r="B77" s="60">
        <v>1100</v>
      </c>
      <c r="C77" s="45" t="s">
        <v>27</v>
      </c>
      <c r="D77" s="179"/>
      <c r="E77" s="29"/>
      <c r="F77" s="381">
        <f>+G77+G78</f>
        <v>30331.15127973327</v>
      </c>
      <c r="G77" s="364">
        <f>+BILAN2001!F76/6.55957</f>
        <v>35921.35917445808</v>
      </c>
      <c r="H77" s="306"/>
      <c r="I77" s="186"/>
      <c r="S77" s="443">
        <v>35921.35917445808</v>
      </c>
    </row>
    <row r="78" spans="1:19" ht="12.75">
      <c r="A78" s="218"/>
      <c r="B78" s="60">
        <v>1100</v>
      </c>
      <c r="C78" s="45" t="s">
        <v>278</v>
      </c>
      <c r="D78" s="179"/>
      <c r="E78" s="29"/>
      <c r="F78" s="448">
        <v>-222</v>
      </c>
      <c r="G78" s="364">
        <f>+BILAN2001!F77/6.55957</f>
        <v>-5590.2078947248065</v>
      </c>
      <c r="H78" s="306"/>
      <c r="I78" s="186"/>
      <c r="S78" s="443">
        <v>-5590.2078947248065</v>
      </c>
    </row>
    <row r="79" spans="1:19" ht="18" customHeight="1">
      <c r="A79" s="310">
        <v>1200</v>
      </c>
      <c r="B79" s="298" t="s">
        <v>28</v>
      </c>
      <c r="C79" s="38"/>
      <c r="D79" s="306">
        <f>+'C.E.2002 (€)'!F61</f>
        <v>6221.188720266729</v>
      </c>
      <c r="E79" s="29"/>
      <c r="F79" s="441">
        <f>+D79</f>
        <v>6221.188720266729</v>
      </c>
      <c r="G79" s="364">
        <f>+BILAN2001!F78/6.55957</f>
        <v>-221.6349547302535</v>
      </c>
      <c r="H79" s="305"/>
      <c r="I79" s="186"/>
      <c r="S79" s="443">
        <v>-221.6349547302535</v>
      </c>
    </row>
    <row r="80" spans="1:19" ht="12.75" customHeight="1" thickBot="1">
      <c r="A80" s="297"/>
      <c r="B80" s="298"/>
      <c r="C80" s="38"/>
      <c r="D80" s="376"/>
      <c r="E80" s="38"/>
      <c r="F80" s="325"/>
      <c r="G80" s="326"/>
      <c r="H80" s="305"/>
      <c r="I80" s="186"/>
      <c r="S80" s="443">
        <v>0</v>
      </c>
    </row>
    <row r="81" spans="1:19" ht="14.25" customHeight="1" thickBot="1">
      <c r="A81" s="218"/>
      <c r="B81" s="298"/>
      <c r="C81" s="213" t="s">
        <v>22</v>
      </c>
      <c r="D81" s="377"/>
      <c r="E81" s="214" t="s">
        <v>29</v>
      </c>
      <c r="F81" s="425">
        <f>SUM(F77:F79)</f>
        <v>36330.34</v>
      </c>
      <c r="G81" s="425">
        <f>SUM(G77:G79)</f>
        <v>30109.516325003016</v>
      </c>
      <c r="H81" s="305"/>
      <c r="I81" s="186"/>
      <c r="S81" s="443">
        <v>30109.51632500302</v>
      </c>
    </row>
    <row r="82" spans="1:19" ht="12.75">
      <c r="A82" s="297" t="s">
        <v>30</v>
      </c>
      <c r="B82" s="38"/>
      <c r="C82" s="43"/>
      <c r="D82" s="179"/>
      <c r="E82" s="38"/>
      <c r="F82" s="345">
        <f>D82-E82</f>
        <v>0</v>
      </c>
      <c r="G82" s="384">
        <v>0</v>
      </c>
      <c r="H82" s="305"/>
      <c r="I82" s="186"/>
      <c r="S82" s="443">
        <v>0</v>
      </c>
    </row>
    <row r="83" spans="1:19" ht="12.75">
      <c r="A83" s="218"/>
      <c r="B83" s="52" t="s">
        <v>31</v>
      </c>
      <c r="C83" s="43"/>
      <c r="D83" s="376"/>
      <c r="E83" s="38"/>
      <c r="F83" s="353">
        <f>+F85+F84</f>
        <v>15658.8</v>
      </c>
      <c r="G83" s="438">
        <f>+G84</f>
        <v>12079.29788080621</v>
      </c>
      <c r="H83" s="305"/>
      <c r="I83" s="186"/>
      <c r="P83" s="393" t="s">
        <v>270</v>
      </c>
      <c r="S83" s="443">
        <v>12079.29788080621</v>
      </c>
    </row>
    <row r="84" spans="1:19" ht="17.25" customHeight="1">
      <c r="A84" s="218"/>
      <c r="B84" s="311">
        <v>4686</v>
      </c>
      <c r="C84" s="45" t="s">
        <v>32</v>
      </c>
      <c r="D84" s="447">
        <f>+F84</f>
        <v>15658.8</v>
      </c>
      <c r="E84" s="179"/>
      <c r="F84" s="439">
        <v>15658.8</v>
      </c>
      <c r="G84" s="364">
        <f>+BILAN2001!F83/6.55957</f>
        <v>12079.29788080621</v>
      </c>
      <c r="H84" s="350"/>
      <c r="I84" s="186"/>
      <c r="J84" s="400"/>
      <c r="P84" s="392">
        <f>-70084.77+72344.3</f>
        <v>2259.529999999999</v>
      </c>
      <c r="Q84" s="388">
        <f>+((275*170)+(227*110))</f>
        <v>71720</v>
      </c>
      <c r="S84" s="443">
        <v>12079.29788080621</v>
      </c>
    </row>
    <row r="85" spans="1:19" ht="12.75">
      <c r="A85" s="218"/>
      <c r="B85" s="60">
        <v>4686</v>
      </c>
      <c r="C85" s="312" t="s">
        <v>160</v>
      </c>
      <c r="D85" s="376">
        <f>+F85</f>
        <v>0</v>
      </c>
      <c r="E85" s="38"/>
      <c r="F85" s="353"/>
      <c r="G85" s="364">
        <f>+BILAN2001!F84/6.55957</f>
        <v>0</v>
      </c>
      <c r="H85" s="305"/>
      <c r="I85" s="186"/>
      <c r="S85" s="443">
        <v>0</v>
      </c>
    </row>
    <row r="86" spans="1:19" ht="12.75">
      <c r="A86" s="218"/>
      <c r="B86" s="38"/>
      <c r="C86" s="43"/>
      <c r="D86" s="376">
        <f>+F86</f>
        <v>0</v>
      </c>
      <c r="E86" s="38"/>
      <c r="F86" s="353"/>
      <c r="G86" s="364">
        <f>+BILAN2001!F85/6.55957</f>
        <v>0</v>
      </c>
      <c r="H86" s="305"/>
      <c r="I86" s="186"/>
      <c r="S86" s="443">
        <v>0</v>
      </c>
    </row>
    <row r="87" spans="1:19" ht="12.75">
      <c r="A87" s="297" t="s">
        <v>33</v>
      </c>
      <c r="B87" s="38"/>
      <c r="C87" s="43"/>
      <c r="D87" s="376"/>
      <c r="E87" s="38"/>
      <c r="F87" s="353">
        <f>+F89+F88</f>
        <v>442.12</v>
      </c>
      <c r="G87" s="438">
        <f>+G88</f>
        <v>19383.272074236575</v>
      </c>
      <c r="H87" s="305"/>
      <c r="I87" s="186"/>
      <c r="S87" s="443">
        <v>0</v>
      </c>
    </row>
    <row r="88" spans="1:19" ht="13.5" customHeight="1">
      <c r="A88" s="313">
        <v>4870</v>
      </c>
      <c r="B88" s="54" t="s">
        <v>283</v>
      </c>
      <c r="C88" s="43"/>
      <c r="D88" s="447">
        <f>+F88</f>
        <v>442.12</v>
      </c>
      <c r="E88" s="29"/>
      <c r="F88" s="381">
        <v>442.12</v>
      </c>
      <c r="G88" s="364">
        <f>+BILAN2001!F87/6.55957</f>
        <v>19383.272074236575</v>
      </c>
      <c r="H88" s="399"/>
      <c r="I88" s="186"/>
      <c r="J88" s="449"/>
      <c r="K88" s="287"/>
      <c r="S88" s="443">
        <v>19383.272074236575</v>
      </c>
    </row>
    <row r="89" spans="1:19" ht="13.5" thickBot="1">
      <c r="A89" s="218"/>
      <c r="B89" s="38"/>
      <c r="C89" s="440" t="s">
        <v>276</v>
      </c>
      <c r="D89" s="179"/>
      <c r="E89" s="38"/>
      <c r="F89" s="324">
        <f>D89-E89</f>
        <v>0</v>
      </c>
      <c r="G89" s="384">
        <v>0</v>
      </c>
      <c r="H89" s="305"/>
      <c r="I89" s="186"/>
      <c r="Q89" s="395">
        <f>3515.26/6.55957</f>
        <v>535.8979323339793</v>
      </c>
      <c r="S89" s="443">
        <v>0</v>
      </c>
    </row>
    <row r="90" spans="1:19" ht="13.5" thickBot="1">
      <c r="A90" s="218"/>
      <c r="B90" s="38"/>
      <c r="C90" s="213" t="s">
        <v>22</v>
      </c>
      <c r="D90" s="377"/>
      <c r="E90" s="214" t="s">
        <v>35</v>
      </c>
      <c r="F90" s="386">
        <f>+F83+F88</f>
        <v>16100.92</v>
      </c>
      <c r="G90" s="387">
        <f>+G83+G88</f>
        <v>31462.569955042785</v>
      </c>
      <c r="H90" s="305"/>
      <c r="I90" s="186"/>
      <c r="S90" s="443">
        <v>31462.569955042785</v>
      </c>
    </row>
    <row r="91" spans="1:19" ht="12.75">
      <c r="A91" s="218"/>
      <c r="B91" s="38"/>
      <c r="C91" s="52"/>
      <c r="D91" s="179"/>
      <c r="E91" s="38"/>
      <c r="F91" s="324">
        <f>D91-E91</f>
        <v>0</v>
      </c>
      <c r="G91" s="384">
        <v>0</v>
      </c>
      <c r="H91" s="305"/>
      <c r="I91" s="186"/>
      <c r="S91" s="443">
        <v>0</v>
      </c>
    </row>
    <row r="92" spans="1:19" ht="12.75">
      <c r="A92" s="218"/>
      <c r="B92" s="38"/>
      <c r="C92" s="38"/>
      <c r="D92" s="179"/>
      <c r="E92" s="38"/>
      <c r="F92" s="324">
        <f>D92-E92</f>
        <v>0</v>
      </c>
      <c r="G92" s="384">
        <v>0</v>
      </c>
      <c r="H92" s="305"/>
      <c r="I92" s="186"/>
      <c r="J92" s="28"/>
      <c r="S92" s="443">
        <v>0</v>
      </c>
    </row>
    <row r="93" spans="1:19" ht="12.75">
      <c r="A93" s="218"/>
      <c r="B93" s="38"/>
      <c r="C93" s="302"/>
      <c r="D93" s="179"/>
      <c r="E93" s="38"/>
      <c r="F93" s="324">
        <f>D93-E93</f>
        <v>0</v>
      </c>
      <c r="G93" s="384">
        <v>0</v>
      </c>
      <c r="H93" s="305"/>
      <c r="I93" s="186"/>
      <c r="S93" s="443">
        <v>0</v>
      </c>
    </row>
    <row r="94" spans="1:19" ht="13.5" thickBot="1">
      <c r="A94" s="218"/>
      <c r="B94" s="38"/>
      <c r="C94" s="302"/>
      <c r="D94" s="179"/>
      <c r="E94" s="38"/>
      <c r="F94" s="324"/>
      <c r="G94" s="384"/>
      <c r="H94" s="305"/>
      <c r="I94" s="186"/>
      <c r="S94" s="443">
        <v>0</v>
      </c>
    </row>
    <row r="95" spans="1:19" ht="13.5" thickBot="1">
      <c r="A95" s="199"/>
      <c r="B95" s="200"/>
      <c r="C95" s="201" t="s">
        <v>23</v>
      </c>
      <c r="D95" s="380"/>
      <c r="E95" s="200"/>
      <c r="F95" s="369">
        <f>+F90+F81</f>
        <v>52431.259999999995</v>
      </c>
      <c r="G95" s="369">
        <f>+G90+G81</f>
        <v>61572.0862800458</v>
      </c>
      <c r="H95" s="305"/>
      <c r="I95" s="186"/>
      <c r="S95" s="443">
        <v>61572.0862800458</v>
      </c>
    </row>
    <row r="96" spans="6:19" ht="12.75">
      <c r="F96" s="28"/>
      <c r="H96" s="307"/>
      <c r="I96" s="186"/>
      <c r="S96" s="443">
        <v>0</v>
      </c>
    </row>
    <row r="97" spans="3:19" ht="12.75">
      <c r="C97" s="28"/>
      <c r="F97" s="28"/>
      <c r="I97" s="37"/>
      <c r="S97" s="443">
        <v>0</v>
      </c>
    </row>
    <row r="98" spans="6:19" ht="12.75">
      <c r="F98" s="28"/>
      <c r="I98" s="37"/>
      <c r="S98" s="443">
        <v>0</v>
      </c>
    </row>
    <row r="99" spans="6:19" ht="14.25" customHeight="1">
      <c r="F99" s="28"/>
      <c r="I99" s="37"/>
      <c r="S99" s="443">
        <v>0</v>
      </c>
    </row>
    <row r="100" spans="6:19" ht="14.25" customHeight="1">
      <c r="F100" s="28"/>
      <c r="I100" s="37"/>
      <c r="S100" s="443">
        <v>0</v>
      </c>
    </row>
    <row r="101" spans="4:19" ht="12.75">
      <c r="D101" s="391" t="s">
        <v>3</v>
      </c>
      <c r="F101" s="28">
        <f>+F44</f>
        <v>52431.26</v>
      </c>
      <c r="G101" s="28">
        <f>+F101*6.55957</f>
        <v>343926.5201582</v>
      </c>
      <c r="I101" s="37"/>
      <c r="S101" s="443">
        <v>61572.0862800458</v>
      </c>
    </row>
    <row r="102" spans="6:19" ht="12.75">
      <c r="F102" s="28"/>
      <c r="G102" s="28">
        <f>+F102*6.55957</f>
        <v>0</v>
      </c>
      <c r="I102" s="37"/>
      <c r="S102" s="443">
        <v>0</v>
      </c>
    </row>
    <row r="103" spans="3:19" ht="12.75">
      <c r="C103" t="s">
        <v>36</v>
      </c>
      <c r="D103" s="391" t="s">
        <v>24</v>
      </c>
      <c r="F103" s="28">
        <f>+F95</f>
        <v>52431.259999999995</v>
      </c>
      <c r="G103" s="28">
        <f>+F103*6.55957</f>
        <v>343926.52015819994</v>
      </c>
      <c r="I103" s="37"/>
      <c r="S103" s="443">
        <v>61572.0862800458</v>
      </c>
    </row>
    <row r="104" spans="6:19" ht="13.5" thickBot="1">
      <c r="F104" s="180"/>
      <c r="G104" s="180"/>
      <c r="I104" s="37"/>
      <c r="S104" s="443">
        <f aca="true" t="shared" si="1" ref="S104:S109">+F104/6.55957</f>
        <v>0</v>
      </c>
    </row>
    <row r="105" spans="5:19" ht="12.75">
      <c r="E105" t="s">
        <v>202</v>
      </c>
      <c r="F105" s="391">
        <f>-F103+F101</f>
        <v>0</v>
      </c>
      <c r="G105" s="391">
        <f>-G103+G101</f>
        <v>0</v>
      </c>
      <c r="I105" s="37"/>
      <c r="S105" s="443">
        <f t="shared" si="1"/>
        <v>0</v>
      </c>
    </row>
    <row r="106" spans="6:19" ht="12.75">
      <c r="F106" s="28"/>
      <c r="I106" s="37"/>
      <c r="S106" s="443">
        <f t="shared" si="1"/>
        <v>0</v>
      </c>
    </row>
    <row r="107" spans="6:19" ht="12.75">
      <c r="F107" s="286"/>
      <c r="I107" s="37"/>
      <c r="S107" s="443">
        <f t="shared" si="1"/>
        <v>0</v>
      </c>
    </row>
    <row r="108" spans="9:19" ht="12.75">
      <c r="I108" s="37"/>
      <c r="S108" s="443">
        <f t="shared" si="1"/>
        <v>0</v>
      </c>
    </row>
    <row r="109" spans="9:19" ht="12.75">
      <c r="I109" s="37"/>
      <c r="S109" s="443">
        <f t="shared" si="1"/>
        <v>0</v>
      </c>
    </row>
    <row r="110" ht="12.75">
      <c r="I110" s="37"/>
    </row>
    <row r="111" ht="12.75">
      <c r="I111" s="37"/>
    </row>
    <row r="112" ht="12.75">
      <c r="I112" s="37"/>
    </row>
    <row r="113" ht="12.75">
      <c r="I113" s="37"/>
    </row>
    <row r="114" ht="12.75">
      <c r="I114" s="37"/>
    </row>
    <row r="115" ht="12.75">
      <c r="I115" s="37"/>
    </row>
    <row r="116" spans="4:9" ht="12.75">
      <c r="D116" s="28" t="s">
        <v>201</v>
      </c>
      <c r="F116" s="28" t="s">
        <v>201</v>
      </c>
      <c r="G116" s="421"/>
      <c r="I116" s="37"/>
    </row>
    <row r="117" spans="3:9" ht="12.75">
      <c r="C117" t="s">
        <v>201</v>
      </c>
      <c r="F117" s="28"/>
      <c r="G117" s="421"/>
      <c r="I117" s="37"/>
    </row>
    <row r="118" spans="3:9" ht="12.75">
      <c r="C118" t="s">
        <v>201</v>
      </c>
      <c r="D118" s="28" t="s">
        <v>201</v>
      </c>
      <c r="F118" s="28" t="s">
        <v>201</v>
      </c>
      <c r="G118" s="421"/>
      <c r="I118" s="37"/>
    </row>
    <row r="119" spans="3:9" ht="12.75">
      <c r="C119" t="s">
        <v>201</v>
      </c>
      <c r="F119" s="179"/>
      <c r="G119" s="28"/>
      <c r="I119" s="37"/>
    </row>
    <row r="120" spans="5:9" ht="12.75">
      <c r="E120" t="s">
        <v>201</v>
      </c>
      <c r="F120" s="28" t="s">
        <v>201</v>
      </c>
      <c r="I120" s="37"/>
    </row>
    <row r="121" ht="12.75">
      <c r="I121" s="37"/>
    </row>
    <row r="122" ht="12.75">
      <c r="I122" s="37"/>
    </row>
    <row r="123" ht="12.75">
      <c r="I123" s="37"/>
    </row>
    <row r="124" ht="12.75">
      <c r="I124" s="37"/>
    </row>
    <row r="125" ht="12.75">
      <c r="I125" s="37"/>
    </row>
    <row r="126" ht="12.75">
      <c r="I126" s="37"/>
    </row>
    <row r="127" ht="12.75">
      <c r="I127" s="37"/>
    </row>
    <row r="128" ht="12.75">
      <c r="I128" s="37"/>
    </row>
    <row r="129" ht="12.75">
      <c r="I129" s="37"/>
    </row>
    <row r="130" ht="12.75">
      <c r="I130" s="37"/>
    </row>
    <row r="131" ht="12.75">
      <c r="I131" s="37"/>
    </row>
    <row r="132" ht="12.75">
      <c r="I132" s="37"/>
    </row>
    <row r="133" ht="12.75">
      <c r="I133" s="37"/>
    </row>
    <row r="134" ht="12.75">
      <c r="I134" s="37"/>
    </row>
    <row r="135" ht="12.75">
      <c r="I135" s="37"/>
    </row>
    <row r="136" ht="12.75">
      <c r="I136" s="37"/>
    </row>
    <row r="137" ht="12.75">
      <c r="I137" s="37"/>
    </row>
    <row r="138" ht="12.75">
      <c r="I138" s="37"/>
    </row>
    <row r="139" ht="12.75">
      <c r="I139" s="37"/>
    </row>
    <row r="140" ht="12.75">
      <c r="I140" s="37"/>
    </row>
    <row r="141" ht="12.75">
      <c r="I141" s="37"/>
    </row>
    <row r="142" ht="12.75">
      <c r="I142" s="37"/>
    </row>
    <row r="143" ht="12.75">
      <c r="I143" s="37"/>
    </row>
    <row r="144" ht="12.75">
      <c r="I144" s="37"/>
    </row>
    <row r="145" ht="12.75">
      <c r="I145" s="37"/>
    </row>
    <row r="146" ht="12.75">
      <c r="I146" s="37"/>
    </row>
    <row r="147" ht="12.75">
      <c r="I147" s="37"/>
    </row>
    <row r="148" ht="12.75">
      <c r="I148" s="37"/>
    </row>
    <row r="149" ht="12.75">
      <c r="I149" s="37"/>
    </row>
    <row r="150" ht="12.75">
      <c r="I150" s="37"/>
    </row>
    <row r="151" ht="12.75">
      <c r="I151" s="37"/>
    </row>
    <row r="152" ht="12.75">
      <c r="I152" s="37"/>
    </row>
    <row r="153" ht="12.75">
      <c r="I153" s="37"/>
    </row>
    <row r="154" ht="12.75">
      <c r="I154" s="37"/>
    </row>
    <row r="155" ht="12.75">
      <c r="I155" s="37"/>
    </row>
    <row r="156" ht="12.75">
      <c r="I156" s="37"/>
    </row>
    <row r="157" ht="12.75">
      <c r="I157" s="37"/>
    </row>
    <row r="158" ht="12.75">
      <c r="I158" s="37"/>
    </row>
    <row r="159" ht="12.75">
      <c r="I159" s="37"/>
    </row>
    <row r="160" ht="12.75">
      <c r="I160" s="37"/>
    </row>
    <row r="161" ht="12.75">
      <c r="I161" s="37"/>
    </row>
    <row r="162" ht="12.75">
      <c r="I162" s="37"/>
    </row>
    <row r="163" ht="12.75">
      <c r="I163" s="37"/>
    </row>
    <row r="164" ht="12.75">
      <c r="I164" s="37"/>
    </row>
    <row r="165" ht="12.75">
      <c r="I165" s="37"/>
    </row>
    <row r="166" ht="12.75">
      <c r="I166" s="37"/>
    </row>
    <row r="167" ht="12.75">
      <c r="I167" s="37"/>
    </row>
    <row r="168" ht="12.75">
      <c r="I168" s="37"/>
    </row>
    <row r="169" ht="12.75">
      <c r="I169" s="37"/>
    </row>
    <row r="170" ht="12.75">
      <c r="I170" s="37"/>
    </row>
    <row r="171" ht="12.75">
      <c r="I171" s="37"/>
    </row>
    <row r="172" ht="12.75">
      <c r="I172" s="37"/>
    </row>
    <row r="173" ht="12.75">
      <c r="I173" s="37"/>
    </row>
    <row r="174" ht="12.75">
      <c r="I174" s="37"/>
    </row>
    <row r="175" ht="12.75">
      <c r="I175" s="37"/>
    </row>
    <row r="176" ht="12.75">
      <c r="I176" s="37"/>
    </row>
    <row r="177" ht="12.75">
      <c r="I177" s="37"/>
    </row>
    <row r="178" ht="12.75">
      <c r="I178" s="37"/>
    </row>
    <row r="179" ht="12.75">
      <c r="I179" s="37"/>
    </row>
    <row r="180" ht="12.75">
      <c r="I180" s="37"/>
    </row>
    <row r="181" ht="12.75">
      <c r="I181" s="37"/>
    </row>
    <row r="182" ht="12.75">
      <c r="I182" s="37"/>
    </row>
    <row r="183" ht="12.75">
      <c r="I183" s="37"/>
    </row>
    <row r="184" ht="12.75">
      <c r="I184" s="37"/>
    </row>
    <row r="185" ht="12.75">
      <c r="I185" s="37"/>
    </row>
    <row r="186" ht="12.75">
      <c r="I186" s="37"/>
    </row>
    <row r="187" ht="12.75">
      <c r="I187" s="37"/>
    </row>
    <row r="188" ht="12.75">
      <c r="I188" s="37"/>
    </row>
    <row r="189" ht="12.75">
      <c r="I189" s="37"/>
    </row>
    <row r="190" ht="12.75">
      <c r="I190" s="37"/>
    </row>
    <row r="191" ht="12.75">
      <c r="I191" s="37"/>
    </row>
    <row r="192" ht="12.75">
      <c r="I192" s="37"/>
    </row>
    <row r="193" ht="12.75">
      <c r="I193" s="37"/>
    </row>
    <row r="194" ht="12.75">
      <c r="I194" s="37"/>
    </row>
    <row r="195" ht="12.75">
      <c r="I195" s="37"/>
    </row>
    <row r="196" ht="12.75">
      <c r="I196" s="37"/>
    </row>
    <row r="197" ht="12.75">
      <c r="I197" s="37"/>
    </row>
    <row r="198" ht="12.75">
      <c r="I198" s="37"/>
    </row>
    <row r="199" ht="12.75">
      <c r="I199" s="37"/>
    </row>
    <row r="200" ht="12.75">
      <c r="I200" s="37"/>
    </row>
    <row r="201" ht="12.75">
      <c r="I201" s="37"/>
    </row>
    <row r="202" ht="12.75">
      <c r="I202" s="37"/>
    </row>
    <row r="203" ht="12.75">
      <c r="I203" s="37"/>
    </row>
    <row r="204" ht="12.75">
      <c r="I204" s="37"/>
    </row>
    <row r="205" ht="12.75">
      <c r="I205" s="37"/>
    </row>
    <row r="206" ht="12.75">
      <c r="I206" s="37"/>
    </row>
    <row r="207" ht="12.75">
      <c r="I207" s="37"/>
    </row>
    <row r="208" ht="12.75">
      <c r="I208" s="37"/>
    </row>
    <row r="209" ht="12.75">
      <c r="I209" s="37"/>
    </row>
    <row r="210" ht="12.75">
      <c r="I210" s="37"/>
    </row>
    <row r="211" ht="12.75">
      <c r="I211" s="37"/>
    </row>
    <row r="212" ht="12.75">
      <c r="I212" s="37"/>
    </row>
    <row r="213" ht="12.75">
      <c r="I213" s="37"/>
    </row>
    <row r="214" ht="12.75">
      <c r="I214" s="37"/>
    </row>
    <row r="215" ht="12.75">
      <c r="I215" s="37"/>
    </row>
    <row r="216" ht="12.75">
      <c r="I216" s="37"/>
    </row>
    <row r="217" ht="12.75">
      <c r="I217" s="37"/>
    </row>
    <row r="218" ht="12.75">
      <c r="I218" s="37"/>
    </row>
    <row r="219" ht="12.75">
      <c r="I219" s="37"/>
    </row>
    <row r="220" ht="12.75">
      <c r="I220" s="37"/>
    </row>
    <row r="221" ht="12.75">
      <c r="I221" s="37"/>
    </row>
    <row r="222" ht="12.75">
      <c r="I222" s="37"/>
    </row>
    <row r="223" ht="12.75">
      <c r="I223" s="37"/>
    </row>
    <row r="224" ht="12.75">
      <c r="I224" s="37"/>
    </row>
    <row r="225" ht="12.75">
      <c r="I225" s="37"/>
    </row>
    <row r="226" ht="12.75">
      <c r="I226" s="37"/>
    </row>
    <row r="227" ht="12.75">
      <c r="I227" s="37"/>
    </row>
    <row r="228" ht="12.75">
      <c r="I228" s="37"/>
    </row>
    <row r="229" ht="12.75">
      <c r="I229" s="37"/>
    </row>
    <row r="230" ht="12.75">
      <c r="I230" s="37"/>
    </row>
    <row r="231" ht="12.75">
      <c r="I231" s="37"/>
    </row>
    <row r="232" ht="12.75">
      <c r="I232" s="37"/>
    </row>
    <row r="233" ht="12.75">
      <c r="I233" s="37"/>
    </row>
    <row r="234" ht="12.75">
      <c r="I234" s="37"/>
    </row>
    <row r="235" ht="12.75">
      <c r="I235" s="37"/>
    </row>
    <row r="236" ht="12.75">
      <c r="I236" s="37"/>
    </row>
    <row r="237" ht="12.75">
      <c r="I237" s="37"/>
    </row>
    <row r="238" ht="12.75">
      <c r="I238" s="37"/>
    </row>
    <row r="239" ht="12.75">
      <c r="I239" s="37"/>
    </row>
    <row r="240" ht="12.75">
      <c r="I240" s="37"/>
    </row>
    <row r="241" ht="12.75">
      <c r="I241" s="37"/>
    </row>
    <row r="242" ht="12.75">
      <c r="I242" s="37"/>
    </row>
    <row r="243" ht="12.75">
      <c r="I243" s="37"/>
    </row>
    <row r="244" ht="12.75">
      <c r="I244" s="37"/>
    </row>
    <row r="245" ht="12.75">
      <c r="I245" s="37"/>
    </row>
    <row r="246" ht="12.75">
      <c r="I246" s="37"/>
    </row>
    <row r="247" ht="12.75">
      <c r="I247" s="37"/>
    </row>
    <row r="248" ht="12.75">
      <c r="I248" s="37"/>
    </row>
    <row r="249" ht="12.75">
      <c r="I249" s="37"/>
    </row>
    <row r="250" ht="12.75">
      <c r="I250" s="37"/>
    </row>
    <row r="251" ht="12.75">
      <c r="I251" s="37"/>
    </row>
    <row r="252" ht="12.75">
      <c r="I252" s="37"/>
    </row>
    <row r="253" ht="12.75">
      <c r="I253" s="37"/>
    </row>
    <row r="254" ht="12.75">
      <c r="I254" s="37"/>
    </row>
    <row r="255" ht="12.75">
      <c r="I255" s="37"/>
    </row>
    <row r="256" ht="12.75">
      <c r="I256" s="37"/>
    </row>
    <row r="257" ht="12.75">
      <c r="I257" s="37"/>
    </row>
    <row r="258" ht="12.75">
      <c r="I258" s="37"/>
    </row>
    <row r="259" ht="12.75">
      <c r="I259" s="37"/>
    </row>
    <row r="260" ht="12.75">
      <c r="I260" s="37"/>
    </row>
    <row r="261" ht="12.75">
      <c r="I261" s="37"/>
    </row>
    <row r="262" ht="12.75">
      <c r="I262" s="37"/>
    </row>
    <row r="263" ht="12.75">
      <c r="I263" s="37"/>
    </row>
    <row r="264" ht="12.75">
      <c r="I264" s="37"/>
    </row>
    <row r="265" ht="12.75">
      <c r="I265" s="37"/>
    </row>
    <row r="266" ht="12.75">
      <c r="I266" s="37"/>
    </row>
    <row r="267" ht="12.75">
      <c r="I267" s="37"/>
    </row>
    <row r="268" ht="12.75">
      <c r="I268" s="37"/>
    </row>
    <row r="269" ht="12.75">
      <c r="I269" s="37"/>
    </row>
    <row r="270" ht="12.75">
      <c r="I270" s="37"/>
    </row>
    <row r="271" ht="12.75">
      <c r="I271" s="37"/>
    </row>
    <row r="272" ht="12.75">
      <c r="I272" s="37"/>
    </row>
    <row r="273" ht="12.75">
      <c r="I273" s="37"/>
    </row>
    <row r="274" ht="12.75">
      <c r="I274" s="37"/>
    </row>
    <row r="275" ht="12.75">
      <c r="I275" s="37"/>
    </row>
    <row r="276" ht="12.75">
      <c r="I276" s="37"/>
    </row>
    <row r="277" ht="12.75">
      <c r="I277" s="37"/>
    </row>
    <row r="278" ht="12.75">
      <c r="I278" s="37"/>
    </row>
    <row r="279" ht="12.75">
      <c r="I279" s="37"/>
    </row>
    <row r="280" ht="12.75">
      <c r="I280" s="37"/>
    </row>
    <row r="281" ht="12.75">
      <c r="I281" s="37"/>
    </row>
    <row r="282" ht="12.75">
      <c r="I282" s="37"/>
    </row>
    <row r="283" ht="12.75">
      <c r="I283" s="37"/>
    </row>
    <row r="284" ht="12.75">
      <c r="I284" s="37"/>
    </row>
    <row r="285" ht="12.75">
      <c r="I285" s="37"/>
    </row>
    <row r="286" ht="12.75">
      <c r="I286" s="37"/>
    </row>
    <row r="287" ht="12.75">
      <c r="I287" s="37"/>
    </row>
    <row r="288" ht="12.75">
      <c r="I288" s="37"/>
    </row>
    <row r="289" ht="12.75">
      <c r="I289" s="37"/>
    </row>
    <row r="290" ht="12.75">
      <c r="I290" s="37"/>
    </row>
    <row r="291" ht="12.75">
      <c r="I291" s="37"/>
    </row>
    <row r="292" ht="12.75">
      <c r="I292" s="37"/>
    </row>
    <row r="293" ht="12.75">
      <c r="I293" s="37"/>
    </row>
    <row r="294" ht="12.75">
      <c r="I294" s="37"/>
    </row>
    <row r="295" ht="12.75">
      <c r="I295" s="37"/>
    </row>
    <row r="296" ht="12.75">
      <c r="I296" s="37"/>
    </row>
    <row r="297" ht="12.75">
      <c r="I297" s="37"/>
    </row>
    <row r="298" ht="12.75">
      <c r="I298" s="37"/>
    </row>
    <row r="299" ht="12.75">
      <c r="I299" s="37"/>
    </row>
    <row r="300" ht="12.75">
      <c r="I300" s="37"/>
    </row>
    <row r="301" ht="12.75">
      <c r="I301" s="37"/>
    </row>
    <row r="302" ht="12.75">
      <c r="I302" s="37"/>
    </row>
    <row r="303" ht="12.75">
      <c r="I303" s="37"/>
    </row>
    <row r="304" ht="12.75">
      <c r="I304" s="37"/>
    </row>
    <row r="305" ht="12.75">
      <c r="I305" s="37"/>
    </row>
    <row r="306" ht="12.75">
      <c r="I306" s="37"/>
    </row>
    <row r="307" ht="12.75">
      <c r="I307" s="37"/>
    </row>
    <row r="308" ht="12.75">
      <c r="I308" s="37"/>
    </row>
    <row r="309" ht="12.75">
      <c r="I309" s="37"/>
    </row>
    <row r="310" ht="12.75">
      <c r="I310" s="37"/>
    </row>
    <row r="311" ht="12.75">
      <c r="I311" s="37"/>
    </row>
    <row r="312" ht="12.75">
      <c r="I312" s="37"/>
    </row>
    <row r="313" ht="12.75">
      <c r="I313" s="37"/>
    </row>
    <row r="314" ht="12.75">
      <c r="I314" s="37"/>
    </row>
    <row r="315" ht="12.75">
      <c r="I315" s="37"/>
    </row>
    <row r="316" ht="12.75">
      <c r="I316" s="37"/>
    </row>
    <row r="317" ht="12.75">
      <c r="I317" s="37"/>
    </row>
    <row r="318" ht="12.75">
      <c r="I318" s="37"/>
    </row>
    <row r="319" ht="12.75">
      <c r="I319" s="37"/>
    </row>
    <row r="320" ht="12.75">
      <c r="I320" s="37"/>
    </row>
    <row r="321" ht="12.75">
      <c r="I321" s="37"/>
    </row>
    <row r="322" ht="12.75">
      <c r="I322" s="37"/>
    </row>
    <row r="323" ht="12.75">
      <c r="I323" s="37"/>
    </row>
    <row r="324" ht="12.75">
      <c r="I324" s="37"/>
    </row>
    <row r="325" ht="12.75">
      <c r="I325" s="37"/>
    </row>
    <row r="326" ht="12.75">
      <c r="I326" s="37"/>
    </row>
    <row r="327" ht="12.75">
      <c r="I327" s="37"/>
    </row>
    <row r="328" ht="12.75">
      <c r="I328" s="37"/>
    </row>
    <row r="329" ht="12.75">
      <c r="I329" s="37"/>
    </row>
    <row r="330" ht="12.75">
      <c r="I330" s="37"/>
    </row>
    <row r="331" ht="12.75">
      <c r="I331" s="37"/>
    </row>
    <row r="332" ht="12.75">
      <c r="I332" s="37"/>
    </row>
    <row r="333" ht="12.75">
      <c r="I333" s="37"/>
    </row>
    <row r="334" ht="12.75">
      <c r="I334" s="37"/>
    </row>
    <row r="335" ht="12.75">
      <c r="I335" s="37"/>
    </row>
    <row r="336" ht="12.75">
      <c r="I336" s="37"/>
    </row>
    <row r="337" ht="12.75">
      <c r="I337" s="37"/>
    </row>
    <row r="338" ht="12.75">
      <c r="I338" s="37"/>
    </row>
    <row r="339" ht="12.75">
      <c r="I339" s="37"/>
    </row>
    <row r="340" ht="12.75">
      <c r="I340" s="37"/>
    </row>
    <row r="341" ht="12.75">
      <c r="I341" s="37"/>
    </row>
    <row r="342" ht="12.75">
      <c r="I342" s="37"/>
    </row>
    <row r="343" ht="12.75">
      <c r="I343" s="37"/>
    </row>
    <row r="344" ht="12.75">
      <c r="I344" s="37"/>
    </row>
    <row r="345" ht="12.75">
      <c r="I345" s="37"/>
    </row>
  </sheetData>
  <sheetProtection/>
  <mergeCells count="2">
    <mergeCell ref="A1:G1"/>
    <mergeCell ref="A69:G69"/>
  </mergeCells>
  <printOptions/>
  <pageMargins left="0.3937007874015748" right="0.3937007874015748" top="0.1968503937007874" bottom="0.1968503937007874" header="0.07874015748031496" footer="0"/>
  <pageSetup blackAndWhite="1" fitToHeight="1" fitToWidth="1" horizontalDpi="300" verticalDpi="300" orientation="portrait" paperSize="9" scale="8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O74"/>
  <sheetViews>
    <sheetView zoomScalePageLayoutView="0" workbookViewId="0" topLeftCell="A18">
      <selection activeCell="D21" sqref="D21"/>
    </sheetView>
  </sheetViews>
  <sheetFormatPr defaultColWidth="11.421875" defaultRowHeight="12.75"/>
  <cols>
    <col min="1" max="1" width="6.421875" style="0" customWidth="1"/>
    <col min="2" max="2" width="6.00390625" style="0" customWidth="1"/>
    <col min="3" max="3" width="33.57421875" style="0" customWidth="1"/>
    <col min="4" max="4" width="12.7109375" style="28" customWidth="1"/>
    <col min="5" max="7" width="12.7109375" style="0" customWidth="1"/>
    <col min="8" max="8" width="0" style="0" hidden="1" customWidth="1"/>
    <col min="9" max="9" width="0" style="37" hidden="1" customWidth="1"/>
    <col min="10" max="12" width="0" style="0" hidden="1" customWidth="1"/>
  </cols>
  <sheetData>
    <row r="1" spans="1:7" ht="44.25" customHeight="1" thickBot="1">
      <c r="A1" s="899" t="s">
        <v>0</v>
      </c>
      <c r="B1" s="900"/>
      <c r="C1" s="900"/>
      <c r="D1" s="900"/>
      <c r="E1" s="900"/>
      <c r="F1" s="900"/>
      <c r="G1" s="901"/>
    </row>
    <row r="2" spans="1:9" ht="12.75">
      <c r="A2" s="216"/>
      <c r="B2" s="217"/>
      <c r="C2" s="314"/>
      <c r="D2" s="372"/>
      <c r="E2" s="217"/>
      <c r="F2" s="288" t="s">
        <v>1</v>
      </c>
      <c r="G2" s="289" t="s">
        <v>1</v>
      </c>
      <c r="I2" s="37" t="s">
        <v>1</v>
      </c>
    </row>
    <row r="3" spans="1:9" ht="18">
      <c r="A3" s="315"/>
      <c r="B3" s="291"/>
      <c r="C3" s="291" t="s">
        <v>37</v>
      </c>
      <c r="D3" s="373"/>
      <c r="E3" s="38"/>
      <c r="F3" s="292" t="s">
        <v>4</v>
      </c>
      <c r="G3" s="293" t="s">
        <v>5</v>
      </c>
      <c r="I3" s="37" t="s">
        <v>5</v>
      </c>
    </row>
    <row r="4" spans="1:9" ht="12.75">
      <c r="A4" s="218"/>
      <c r="B4" s="38"/>
      <c r="C4" s="38"/>
      <c r="D4" s="179"/>
      <c r="E4" s="38"/>
      <c r="F4" s="292" t="s">
        <v>285</v>
      </c>
      <c r="G4" s="293" t="s">
        <v>286</v>
      </c>
      <c r="I4" s="37" t="s">
        <v>6</v>
      </c>
    </row>
    <row r="5" spans="1:9" ht="12.75">
      <c r="A5" s="294"/>
      <c r="B5" s="31"/>
      <c r="C5" s="30"/>
      <c r="D5" s="374" t="s">
        <v>38</v>
      </c>
      <c r="E5" s="34"/>
      <c r="F5" s="40" t="s">
        <v>22</v>
      </c>
      <c r="G5" s="316" t="s">
        <v>22</v>
      </c>
      <c r="H5" s="32"/>
      <c r="I5" s="37" t="s">
        <v>22</v>
      </c>
    </row>
    <row r="6" spans="1:8" ht="16.5" customHeight="1">
      <c r="A6" s="297" t="s">
        <v>39</v>
      </c>
      <c r="B6" s="38"/>
      <c r="C6" s="38"/>
      <c r="D6" s="196"/>
      <c r="E6" s="41"/>
      <c r="F6" s="42"/>
      <c r="G6" s="317"/>
      <c r="H6" s="32"/>
    </row>
    <row r="7" spans="1:8" ht="13.5" customHeight="1">
      <c r="A7" s="297"/>
      <c r="B7" s="54" t="s">
        <v>40</v>
      </c>
      <c r="C7" s="38"/>
      <c r="D7" s="196"/>
      <c r="E7" s="41"/>
      <c r="F7" s="42"/>
      <c r="G7" s="317"/>
      <c r="H7" s="32"/>
    </row>
    <row r="8" spans="1:9" ht="12.75">
      <c r="A8" s="218"/>
      <c r="B8" s="318">
        <v>7060</v>
      </c>
      <c r="C8" s="319" t="s">
        <v>41</v>
      </c>
      <c r="D8" s="426">
        <v>3355</v>
      </c>
      <c r="E8" s="450"/>
      <c r="F8" s="332">
        <f aca="true" t="shared" si="0" ref="F8:F16">+D8</f>
        <v>3355</v>
      </c>
      <c r="G8" s="451">
        <v>3517.7610727532447</v>
      </c>
      <c r="H8" s="32"/>
      <c r="I8" s="186">
        <v>18550</v>
      </c>
    </row>
    <row r="9" spans="1:9" ht="12.75">
      <c r="A9" s="218"/>
      <c r="B9" s="318">
        <v>7060</v>
      </c>
      <c r="C9" s="319" t="s">
        <v>42</v>
      </c>
      <c r="D9" s="426">
        <v>2469.69</v>
      </c>
      <c r="E9" s="450"/>
      <c r="F9" s="332">
        <f t="shared" si="0"/>
        <v>2469.69</v>
      </c>
      <c r="G9" s="451">
        <v>2378.204668903602</v>
      </c>
      <c r="H9" s="32"/>
      <c r="I9" s="186">
        <v>13400</v>
      </c>
    </row>
    <row r="10" spans="1:9" ht="12.75">
      <c r="A10" s="218"/>
      <c r="B10" s="318">
        <v>7060</v>
      </c>
      <c r="C10" s="319" t="s">
        <v>43</v>
      </c>
      <c r="D10" s="426">
        <v>617.22</v>
      </c>
      <c r="E10" s="450"/>
      <c r="F10" s="332">
        <f t="shared" si="0"/>
        <v>617.22</v>
      </c>
      <c r="G10" s="451">
        <v>594.5511672259005</v>
      </c>
      <c r="H10" s="32"/>
      <c r="I10" s="186">
        <v>3350</v>
      </c>
    </row>
    <row r="11" spans="1:9" ht="12.75">
      <c r="A11" s="218"/>
      <c r="B11" s="318">
        <v>7071</v>
      </c>
      <c r="C11" s="319" t="s">
        <v>44</v>
      </c>
      <c r="D11" s="426">
        <v>18088.8</v>
      </c>
      <c r="E11" s="450"/>
      <c r="F11" s="332">
        <f t="shared" si="0"/>
        <v>18088.8</v>
      </c>
      <c r="G11" s="451">
        <v>18816.919401729076</v>
      </c>
      <c r="H11" s="32"/>
      <c r="I11" s="186">
        <v>93000</v>
      </c>
    </row>
    <row r="12" spans="1:9" ht="12.75">
      <c r="A12" s="218"/>
      <c r="B12" s="318">
        <v>7071</v>
      </c>
      <c r="C12" s="319" t="s">
        <v>45</v>
      </c>
      <c r="D12" s="426">
        <v>21911.88</v>
      </c>
      <c r="E12" s="450"/>
      <c r="F12" s="332">
        <f t="shared" si="0"/>
        <v>21911.88</v>
      </c>
      <c r="G12" s="451">
        <v>32856.17807264806</v>
      </c>
      <c r="H12" s="32"/>
      <c r="I12" s="186">
        <v>129924</v>
      </c>
    </row>
    <row r="13" spans="1:9" ht="12.75">
      <c r="A13" s="218"/>
      <c r="B13" s="318">
        <v>7083</v>
      </c>
      <c r="C13" s="319" t="s">
        <v>46</v>
      </c>
      <c r="D13" s="426">
        <f>320.14+659.51+609.8+609.8</f>
        <v>2199.25</v>
      </c>
      <c r="E13" s="450"/>
      <c r="F13" s="332">
        <f t="shared" si="0"/>
        <v>2199.25</v>
      </c>
      <c r="G13" s="451">
        <v>836.945104633383</v>
      </c>
      <c r="H13" s="32"/>
      <c r="I13" s="186">
        <v>4300</v>
      </c>
    </row>
    <row r="14" spans="1:9" ht="12.75">
      <c r="A14" s="218"/>
      <c r="B14" s="318">
        <v>7083</v>
      </c>
      <c r="C14" s="320" t="s">
        <v>47</v>
      </c>
      <c r="D14" s="426">
        <v>288.28</v>
      </c>
      <c r="E14" s="450"/>
      <c r="F14" s="332">
        <f t="shared" si="0"/>
        <v>288.28</v>
      </c>
      <c r="G14" s="451">
        <v>0</v>
      </c>
      <c r="H14" s="32"/>
      <c r="I14" s="186">
        <v>540</v>
      </c>
    </row>
    <row r="15" spans="1:9" ht="12.75">
      <c r="A15" s="218"/>
      <c r="B15" s="318">
        <v>7083</v>
      </c>
      <c r="C15" s="59" t="s">
        <v>269</v>
      </c>
      <c r="D15" s="426"/>
      <c r="E15" s="450"/>
      <c r="F15" s="332">
        <f t="shared" si="0"/>
        <v>0</v>
      </c>
      <c r="G15" s="451">
        <v>381.884788179713</v>
      </c>
      <c r="H15" s="32"/>
      <c r="I15" s="186">
        <v>1731</v>
      </c>
    </row>
    <row r="16" spans="1:9" ht="12.75">
      <c r="A16" s="218"/>
      <c r="B16" s="318">
        <v>7083</v>
      </c>
      <c r="C16" s="59" t="s">
        <v>48</v>
      </c>
      <c r="D16" s="426">
        <v>2569.8</v>
      </c>
      <c r="E16" s="450"/>
      <c r="F16" s="332">
        <f t="shared" si="0"/>
        <v>2569.8</v>
      </c>
      <c r="G16" s="451">
        <v>2950.8290939802455</v>
      </c>
      <c r="H16" s="32"/>
      <c r="I16" s="186">
        <v>19034.9</v>
      </c>
    </row>
    <row r="17" spans="1:9" ht="4.5" customHeight="1" thickBot="1">
      <c r="A17" s="218"/>
      <c r="B17" s="318"/>
      <c r="C17" s="319"/>
      <c r="D17" s="427"/>
      <c r="E17" s="450"/>
      <c r="F17" s="452"/>
      <c r="G17" s="453"/>
      <c r="H17" s="32"/>
      <c r="I17" s="186"/>
    </row>
    <row r="18" spans="1:9" ht="12.75">
      <c r="A18" s="218"/>
      <c r="B18" s="318"/>
      <c r="C18" s="39" t="s">
        <v>49</v>
      </c>
      <c r="D18" s="426">
        <f>SUM(D8:D17)</f>
        <v>51499.92</v>
      </c>
      <c r="E18" s="450"/>
      <c r="F18" s="332">
        <f>SUM(F8:F17)</f>
        <v>51499.92</v>
      </c>
      <c r="G18" s="451">
        <v>62333.27337005322</v>
      </c>
      <c r="H18" s="32"/>
      <c r="I18" s="186">
        <v>283829.9</v>
      </c>
    </row>
    <row r="19" spans="1:9" ht="12.75">
      <c r="A19" s="218"/>
      <c r="B19" s="318"/>
      <c r="C19" s="319"/>
      <c r="D19" s="426"/>
      <c r="E19" s="450"/>
      <c r="F19" s="332"/>
      <c r="G19" s="451"/>
      <c r="H19" s="32"/>
      <c r="I19" s="186"/>
    </row>
    <row r="20" spans="1:9" ht="12.75">
      <c r="A20" s="218"/>
      <c r="B20" s="318">
        <v>7405</v>
      </c>
      <c r="C20" s="319" t="s">
        <v>50</v>
      </c>
      <c r="D20" s="426">
        <f>47818.3+9091.06</f>
        <v>56909.36</v>
      </c>
      <c r="E20" s="450"/>
      <c r="F20" s="332">
        <f>+D20</f>
        <v>56909.36</v>
      </c>
      <c r="G20" s="451">
        <v>56281.85841449974</v>
      </c>
      <c r="H20" s="32"/>
      <c r="I20" s="186">
        <v>317717</v>
      </c>
    </row>
    <row r="21" spans="1:9" ht="12.75">
      <c r="A21" s="218"/>
      <c r="B21" s="318">
        <v>7405</v>
      </c>
      <c r="C21" s="59" t="s">
        <v>275</v>
      </c>
      <c r="D21" s="426">
        <f>1676.94+3506.33+2300</f>
        <v>7483.27</v>
      </c>
      <c r="E21" s="450"/>
      <c r="F21" s="332">
        <f>+D21</f>
        <v>7483.27</v>
      </c>
      <c r="G21" s="451">
        <v>2927.021130958279</v>
      </c>
      <c r="H21" s="32"/>
      <c r="I21" s="186">
        <v>85616.02</v>
      </c>
    </row>
    <row r="22" spans="1:9" ht="12.75">
      <c r="A22" s="321" t="s">
        <v>224</v>
      </c>
      <c r="B22" s="318">
        <v>7405</v>
      </c>
      <c r="C22" s="319" t="s">
        <v>51</v>
      </c>
      <c r="D22" s="426">
        <v>9709.19</v>
      </c>
      <c r="E22" s="450"/>
      <c r="F22" s="332">
        <f>+D22</f>
        <v>9709.19</v>
      </c>
      <c r="G22" s="451">
        <v>13021.661480859264</v>
      </c>
      <c r="H22" s="32"/>
      <c r="I22" s="186">
        <v>747.87</v>
      </c>
    </row>
    <row r="23" spans="1:9" ht="12.75">
      <c r="A23" s="218"/>
      <c r="B23" s="318">
        <v>7406</v>
      </c>
      <c r="C23" s="319" t="s">
        <v>223</v>
      </c>
      <c r="D23" s="426"/>
      <c r="E23" s="454"/>
      <c r="F23" s="332">
        <f>+D23</f>
        <v>0</v>
      </c>
      <c r="G23" s="451">
        <v>0</v>
      </c>
      <c r="H23" s="32"/>
      <c r="I23" s="186">
        <v>7384.62</v>
      </c>
    </row>
    <row r="24" spans="1:9" ht="12.75">
      <c r="A24" s="218"/>
      <c r="B24" s="318">
        <v>7580</v>
      </c>
      <c r="C24" s="59" t="s">
        <v>52</v>
      </c>
      <c r="D24" s="426">
        <v>6164.99</v>
      </c>
      <c r="E24" s="450"/>
      <c r="F24" s="332">
        <f>+D24</f>
        <v>6164.99</v>
      </c>
      <c r="G24" s="451">
        <v>3706.038658021791</v>
      </c>
      <c r="H24" s="32"/>
      <c r="I24" s="186">
        <v>3000</v>
      </c>
    </row>
    <row r="25" spans="1:9" ht="3" customHeight="1" thickBot="1">
      <c r="A25" s="218"/>
      <c r="B25" s="38"/>
      <c r="C25" s="38"/>
      <c r="D25" s="455"/>
      <c r="E25" s="450"/>
      <c r="F25" s="452">
        <f>+D25+E25</f>
        <v>0</v>
      </c>
      <c r="G25" s="453">
        <v>0</v>
      </c>
      <c r="H25" s="32"/>
      <c r="I25" s="186">
        <v>0</v>
      </c>
    </row>
    <row r="26" spans="1:9" ht="17.25" customHeight="1">
      <c r="A26" s="218"/>
      <c r="B26" s="38"/>
      <c r="C26" s="54" t="s">
        <v>22</v>
      </c>
      <c r="D26" s="428">
        <f>SUM(D18:D24)</f>
        <v>131766.73</v>
      </c>
      <c r="E26" s="450"/>
      <c r="F26" s="332">
        <f>+D26+E26</f>
        <v>131766.73</v>
      </c>
      <c r="G26" s="451">
        <v>138269.8530543923</v>
      </c>
      <c r="H26" s="32">
        <v>698295.41</v>
      </c>
      <c r="I26" s="186">
        <v>698295.41</v>
      </c>
    </row>
    <row r="27" spans="1:9" ht="13.5" thickBot="1">
      <c r="A27" s="218"/>
      <c r="B27" s="38"/>
      <c r="C27" s="38" t="s">
        <v>284</v>
      </c>
      <c r="D27" s="456">
        <v>2275.4787202667576</v>
      </c>
      <c r="E27" s="450"/>
      <c r="F27" s="332">
        <f>+D27-E27</f>
        <v>2275.4787202667576</v>
      </c>
      <c r="G27" s="451">
        <v>217.84964563225944</v>
      </c>
      <c r="H27" s="32"/>
      <c r="I27" s="186">
        <v>0</v>
      </c>
    </row>
    <row r="28" spans="1:9" s="55" customFormat="1" ht="16.5" customHeight="1" thickBot="1">
      <c r="A28" s="202"/>
      <c r="B28" s="203"/>
      <c r="C28" s="204" t="s">
        <v>53</v>
      </c>
      <c r="D28" s="457">
        <f>+D26+D27</f>
        <v>134042.20872026676</v>
      </c>
      <c r="E28" s="458"/>
      <c r="F28" s="459">
        <f>+D28+E28</f>
        <v>134042.20872026676</v>
      </c>
      <c r="G28" s="460">
        <v>138487.70270002456</v>
      </c>
      <c r="H28" s="49"/>
      <c r="I28" s="198">
        <v>698295.41</v>
      </c>
    </row>
    <row r="29" spans="1:9" ht="12.75">
      <c r="A29" s="218"/>
      <c r="B29" s="38"/>
      <c r="C29" s="38"/>
      <c r="D29" s="461"/>
      <c r="E29" s="450"/>
      <c r="F29" s="332"/>
      <c r="G29" s="451"/>
      <c r="H29" s="32"/>
      <c r="I29" s="186"/>
    </row>
    <row r="30" spans="1:9" ht="12.75">
      <c r="A30" s="297" t="s">
        <v>54</v>
      </c>
      <c r="B30" s="38"/>
      <c r="C30" s="38"/>
      <c r="D30" s="461"/>
      <c r="E30" s="450"/>
      <c r="F30" s="332"/>
      <c r="G30" s="451"/>
      <c r="H30" s="32"/>
      <c r="I30" s="186">
        <v>0</v>
      </c>
    </row>
    <row r="31" spans="1:9" ht="12.75">
      <c r="A31" s="218"/>
      <c r="B31" s="54" t="s">
        <v>55</v>
      </c>
      <c r="C31" s="38"/>
      <c r="D31" s="461"/>
      <c r="E31" s="450"/>
      <c r="F31" s="332"/>
      <c r="G31" s="451"/>
      <c r="H31" s="32"/>
      <c r="I31" s="186">
        <v>0</v>
      </c>
    </row>
    <row r="32" spans="1:13" s="409" customFormat="1" ht="10.5" customHeight="1">
      <c r="A32" s="403"/>
      <c r="B32" s="404">
        <v>6070</v>
      </c>
      <c r="C32" s="320" t="s">
        <v>41</v>
      </c>
      <c r="D32" s="426">
        <v>3410</v>
      </c>
      <c r="E32" s="462"/>
      <c r="F32" s="411">
        <f>+D32</f>
        <v>3410</v>
      </c>
      <c r="G32" s="463">
        <v>3517.7610727532447</v>
      </c>
      <c r="H32" s="407"/>
      <c r="I32" s="408">
        <v>18550</v>
      </c>
      <c r="M32" s="410"/>
    </row>
    <row r="33" spans="1:9" s="409" customFormat="1" ht="10.5" customHeight="1">
      <c r="A33" s="403"/>
      <c r="B33" s="404">
        <v>6070</v>
      </c>
      <c r="C33" s="320" t="s">
        <v>43</v>
      </c>
      <c r="D33" s="426">
        <v>617.22</v>
      </c>
      <c r="E33" s="462"/>
      <c r="F33" s="411">
        <f>+D33</f>
        <v>617.22</v>
      </c>
      <c r="G33" s="463">
        <v>602.173618087771</v>
      </c>
      <c r="H33" s="407"/>
      <c r="I33" s="408">
        <v>3350</v>
      </c>
    </row>
    <row r="34" spans="1:9" s="409" customFormat="1" ht="10.5" customHeight="1">
      <c r="A34" s="403"/>
      <c r="B34" s="404">
        <v>6070</v>
      </c>
      <c r="C34" s="412" t="s">
        <v>56</v>
      </c>
      <c r="D34" s="426">
        <v>17702.3</v>
      </c>
      <c r="E34" s="462"/>
      <c r="F34" s="411">
        <f>+D34</f>
        <v>17702.3</v>
      </c>
      <c r="G34" s="463">
        <v>27807.877650516726</v>
      </c>
      <c r="H34" s="407"/>
      <c r="I34" s="408">
        <v>117953.5</v>
      </c>
    </row>
    <row r="35" spans="1:13" s="409" customFormat="1" ht="10.5" customHeight="1">
      <c r="A35" s="403"/>
      <c r="B35" s="404">
        <v>6070</v>
      </c>
      <c r="C35" s="320" t="s">
        <v>57</v>
      </c>
      <c r="D35" s="426">
        <v>18120</v>
      </c>
      <c r="E35" s="462"/>
      <c r="F35" s="411">
        <f>+D35</f>
        <v>18120</v>
      </c>
      <c r="G35" s="463">
        <v>18122.506505761812</v>
      </c>
      <c r="H35" s="407"/>
      <c r="I35" s="408">
        <v>85500</v>
      </c>
      <c r="M35" s="410"/>
    </row>
    <row r="36" spans="1:9" s="409" customFormat="1" ht="12.75">
      <c r="A36" s="403"/>
      <c r="B36" s="413" t="s">
        <v>58</v>
      </c>
      <c r="C36" s="320"/>
      <c r="D36" s="426"/>
      <c r="E36" s="462"/>
      <c r="F36" s="411"/>
      <c r="G36" s="463"/>
      <c r="H36" s="407"/>
      <c r="I36" s="408"/>
    </row>
    <row r="37" spans="1:14" s="409" customFormat="1" ht="10.5" customHeight="1">
      <c r="A37" s="403"/>
      <c r="B37" s="404">
        <v>6037</v>
      </c>
      <c r="C37" s="414" t="s">
        <v>59</v>
      </c>
      <c r="D37" s="426">
        <v>-1020.03</v>
      </c>
      <c r="E37" s="462"/>
      <c r="F37" s="411">
        <f>+D37</f>
        <v>-1020.03</v>
      </c>
      <c r="G37" s="463">
        <v>986.9549375949948</v>
      </c>
      <c r="H37" s="407"/>
      <c r="I37" s="408">
        <v>1024.25</v>
      </c>
      <c r="N37" s="409">
        <f>4217.8-3197.77</f>
        <v>1020.0300000000002</v>
      </c>
    </row>
    <row r="38" spans="1:14" s="409" customFormat="1" ht="10.5" customHeight="1">
      <c r="A38" s="442">
        <f>+D38+D37</f>
        <v>-1313.59</v>
      </c>
      <c r="B38" s="404">
        <v>6037</v>
      </c>
      <c r="C38" s="320" t="s">
        <v>44</v>
      </c>
      <c r="D38" s="426">
        <v>-293.56</v>
      </c>
      <c r="E38" s="462"/>
      <c r="F38" s="411">
        <f>+D38</f>
        <v>-293.56</v>
      </c>
      <c r="G38" s="463">
        <v>644.2495468452963</v>
      </c>
      <c r="H38" s="407"/>
      <c r="I38" s="408">
        <v>10200</v>
      </c>
      <c r="M38" s="410"/>
      <c r="N38" s="409">
        <f>3144.2-2850.64</f>
        <v>293.55999999999995</v>
      </c>
    </row>
    <row r="39" spans="1:9" s="409" customFormat="1" ht="12.75">
      <c r="A39" s="403"/>
      <c r="B39" s="415" t="s">
        <v>60</v>
      </c>
      <c r="C39" s="273"/>
      <c r="D39" s="426"/>
      <c r="E39" s="462"/>
      <c r="F39" s="411"/>
      <c r="G39" s="463"/>
      <c r="H39" s="407"/>
      <c r="I39" s="408">
        <v>0</v>
      </c>
    </row>
    <row r="40" spans="1:9" s="409" customFormat="1" ht="10.5" customHeight="1">
      <c r="A40" s="403"/>
      <c r="B40" s="404">
        <v>6064</v>
      </c>
      <c r="C40" s="414" t="s">
        <v>61</v>
      </c>
      <c r="D40" s="426">
        <v>525.15</v>
      </c>
      <c r="E40" s="462"/>
      <c r="F40" s="411">
        <f aca="true" t="shared" si="1" ref="F40:F52">+D40</f>
        <v>525.15</v>
      </c>
      <c r="G40" s="463">
        <v>4507.082019095764</v>
      </c>
      <c r="H40" s="407"/>
      <c r="I40" s="408">
        <v>4383.19</v>
      </c>
    </row>
    <row r="41" spans="1:9" s="409" customFormat="1" ht="10.5" customHeight="1">
      <c r="A41" s="403"/>
      <c r="B41" s="404">
        <v>6064</v>
      </c>
      <c r="C41" s="412" t="s">
        <v>62</v>
      </c>
      <c r="D41" s="426">
        <v>1418.53</v>
      </c>
      <c r="E41" s="462"/>
      <c r="F41" s="411">
        <f t="shared" si="1"/>
        <v>1418.53</v>
      </c>
      <c r="G41" s="463">
        <v>1911.4271209850644</v>
      </c>
      <c r="H41" s="407"/>
      <c r="I41" s="408">
        <v>8120.87</v>
      </c>
    </row>
    <row r="42" spans="1:9" s="409" customFormat="1" ht="10.5" customHeight="1">
      <c r="A42" s="403"/>
      <c r="B42" s="404">
        <v>6132</v>
      </c>
      <c r="C42" s="320" t="s">
        <v>63</v>
      </c>
      <c r="D42" s="426">
        <v>1740</v>
      </c>
      <c r="E42" s="462"/>
      <c r="F42" s="411">
        <f t="shared" si="1"/>
        <v>1740</v>
      </c>
      <c r="G42" s="463">
        <v>1737.9187965064784</v>
      </c>
      <c r="H42" s="407"/>
      <c r="I42" s="408">
        <v>11400</v>
      </c>
    </row>
    <row r="43" spans="1:9" s="409" customFormat="1" ht="10.5" customHeight="1">
      <c r="A43" s="403"/>
      <c r="B43" s="404">
        <v>6185</v>
      </c>
      <c r="C43" s="320" t="s">
        <v>47</v>
      </c>
      <c r="D43" s="426">
        <v>2322</v>
      </c>
      <c r="E43" s="462"/>
      <c r="F43" s="411">
        <f t="shared" si="1"/>
        <v>2322</v>
      </c>
      <c r="G43" s="463">
        <v>2564.7717761987446</v>
      </c>
      <c r="H43" s="407"/>
      <c r="I43" s="408">
        <v>6953.95</v>
      </c>
    </row>
    <row r="44" spans="1:13" s="409" customFormat="1" ht="10.5" customHeight="1">
      <c r="A44" s="403"/>
      <c r="B44" s="404">
        <v>6233</v>
      </c>
      <c r="C44" s="320" t="s">
        <v>46</v>
      </c>
      <c r="D44" s="426">
        <v>5966.34</v>
      </c>
      <c r="E44" s="462"/>
      <c r="F44" s="411">
        <f t="shared" si="1"/>
        <v>5966.34</v>
      </c>
      <c r="G44" s="463">
        <v>5500.125770439221</v>
      </c>
      <c r="H44" s="407"/>
      <c r="I44" s="408">
        <v>36565.13</v>
      </c>
      <c r="M44" s="410"/>
    </row>
    <row r="45" spans="1:9" s="409" customFormat="1" ht="10.5" customHeight="1">
      <c r="A45" s="403"/>
      <c r="B45" s="404">
        <v>6250</v>
      </c>
      <c r="C45" s="320" t="s">
        <v>64</v>
      </c>
      <c r="D45" s="426">
        <v>4137.42</v>
      </c>
      <c r="E45" s="462"/>
      <c r="F45" s="411">
        <f t="shared" si="1"/>
        <v>4137.42</v>
      </c>
      <c r="G45" s="463">
        <v>2014.850058769096</v>
      </c>
      <c r="H45" s="407"/>
      <c r="I45" s="408">
        <v>14074.95</v>
      </c>
    </row>
    <row r="46" spans="1:9" s="409" customFormat="1" ht="10.5" customHeight="1">
      <c r="A46" s="403"/>
      <c r="B46" s="404">
        <v>6260</v>
      </c>
      <c r="C46" s="320" t="s">
        <v>65</v>
      </c>
      <c r="D46" s="426">
        <v>3274.76</v>
      </c>
      <c r="E46" s="462"/>
      <c r="F46" s="411">
        <f t="shared" si="1"/>
        <v>3274.76</v>
      </c>
      <c r="G46" s="463">
        <v>3884.367420425424</v>
      </c>
      <c r="H46" s="407"/>
      <c r="I46" s="408">
        <v>24874.88</v>
      </c>
    </row>
    <row r="47" spans="1:13" s="409" customFormat="1" ht="10.5" customHeight="1">
      <c r="A47" s="403"/>
      <c r="B47" s="404">
        <v>6261</v>
      </c>
      <c r="C47" s="412" t="s">
        <v>66</v>
      </c>
      <c r="D47" s="426">
        <v>1110.18</v>
      </c>
      <c r="E47" s="462"/>
      <c r="F47" s="411">
        <f t="shared" si="1"/>
        <v>1110.18</v>
      </c>
      <c r="G47" s="463">
        <v>1213.2731261347924</v>
      </c>
      <c r="H47" s="407"/>
      <c r="I47" s="408">
        <v>11775.51</v>
      </c>
      <c r="M47" s="410"/>
    </row>
    <row r="48" spans="1:9" s="409" customFormat="1" ht="10.5" customHeight="1">
      <c r="A48" s="403"/>
      <c r="B48" s="404">
        <v>6278</v>
      </c>
      <c r="C48" s="320" t="s">
        <v>67</v>
      </c>
      <c r="D48" s="426"/>
      <c r="E48" s="462"/>
      <c r="F48" s="411">
        <f t="shared" si="1"/>
        <v>0</v>
      </c>
      <c r="G48" s="463">
        <v>0</v>
      </c>
      <c r="H48" s="407"/>
      <c r="I48" s="408">
        <v>708.52</v>
      </c>
    </row>
    <row r="49" spans="1:9" s="409" customFormat="1" ht="10.5" customHeight="1">
      <c r="A49" s="403"/>
      <c r="B49" s="404">
        <v>6289</v>
      </c>
      <c r="C49" s="414" t="s">
        <v>68</v>
      </c>
      <c r="D49" s="426">
        <v>3506.35</v>
      </c>
      <c r="E49" s="462"/>
      <c r="F49" s="411">
        <f t="shared" si="1"/>
        <v>3506.35</v>
      </c>
      <c r="G49" s="463">
        <v>0</v>
      </c>
      <c r="H49" s="407"/>
      <c r="I49" s="408">
        <v>35656</v>
      </c>
    </row>
    <row r="50" spans="1:9" s="409" customFormat="1" ht="10.5" customHeight="1">
      <c r="A50" s="403"/>
      <c r="B50" s="404">
        <v>6289</v>
      </c>
      <c r="C50" s="320" t="s">
        <v>51</v>
      </c>
      <c r="D50" s="426">
        <v>35088.51</v>
      </c>
      <c r="E50" s="462"/>
      <c r="F50" s="411">
        <f t="shared" si="1"/>
        <v>35088.51</v>
      </c>
      <c r="G50" s="463">
        <v>40786.15214107022</v>
      </c>
      <c r="H50" s="407"/>
      <c r="I50" s="408">
        <v>174407.55</v>
      </c>
    </row>
    <row r="51" spans="1:9" s="409" customFormat="1" ht="10.5" customHeight="1">
      <c r="A51" s="403"/>
      <c r="B51" s="404">
        <v>6289</v>
      </c>
      <c r="C51" s="320" t="s">
        <v>69</v>
      </c>
      <c r="D51" s="426">
        <f>6278.4+6191.2</f>
        <v>12469.599999999999</v>
      </c>
      <c r="E51" s="462"/>
      <c r="F51" s="411">
        <f t="shared" si="1"/>
        <v>12469.599999999999</v>
      </c>
      <c r="G51" s="463">
        <v>11861.632698484807</v>
      </c>
      <c r="H51" s="407"/>
      <c r="I51" s="408">
        <v>60005</v>
      </c>
    </row>
    <row r="52" spans="1:9" s="409" customFormat="1" ht="10.5" customHeight="1">
      <c r="A52" s="403"/>
      <c r="B52" s="404">
        <v>6580</v>
      </c>
      <c r="C52" s="414" t="s">
        <v>70</v>
      </c>
      <c r="D52" s="426">
        <v>11222.99</v>
      </c>
      <c r="E52" s="462"/>
      <c r="F52" s="411">
        <f t="shared" si="1"/>
        <v>11222.99</v>
      </c>
      <c r="G52" s="463">
        <v>4535.073183150725</v>
      </c>
      <c r="H52" s="407"/>
      <c r="I52" s="408">
        <v>3927</v>
      </c>
    </row>
    <row r="53" spans="1:9" s="409" customFormat="1" ht="13.5" customHeight="1">
      <c r="A53" s="403"/>
      <c r="B53" s="413" t="s">
        <v>71</v>
      </c>
      <c r="C53" s="273"/>
      <c r="D53" s="426"/>
      <c r="E53" s="462"/>
      <c r="F53" s="411"/>
      <c r="G53" s="463"/>
      <c r="H53" s="407"/>
      <c r="I53" s="408">
        <v>0</v>
      </c>
    </row>
    <row r="54" spans="1:9" s="409" customFormat="1" ht="12.75">
      <c r="A54" s="403"/>
      <c r="B54" s="404">
        <v>6411</v>
      </c>
      <c r="C54" s="320" t="s">
        <v>113</v>
      </c>
      <c r="D54" s="426">
        <v>4626.16</v>
      </c>
      <c r="E54" s="462"/>
      <c r="F54" s="411">
        <f>+D54</f>
        <v>4626.16</v>
      </c>
      <c r="G54" s="463">
        <v>4481.962994525556</v>
      </c>
      <c r="H54" s="407"/>
      <c r="I54" s="408">
        <v>24541.48</v>
      </c>
    </row>
    <row r="55" spans="1:9" s="409" customFormat="1" ht="13.5" thickBot="1">
      <c r="A55" s="403"/>
      <c r="B55" s="404">
        <v>6450</v>
      </c>
      <c r="C55" s="414" t="s">
        <v>72</v>
      </c>
      <c r="D55" s="426">
        <v>1766.52</v>
      </c>
      <c r="E55" s="462"/>
      <c r="F55" s="411">
        <f>+D55</f>
        <v>1766.52</v>
      </c>
      <c r="G55" s="463">
        <v>1684.7140894906222</v>
      </c>
      <c r="H55" s="407"/>
      <c r="I55" s="408">
        <v>9173.07</v>
      </c>
    </row>
    <row r="56" spans="1:15" s="273" customFormat="1" ht="13.5" thickBot="1">
      <c r="A56" s="202"/>
      <c r="B56" s="203"/>
      <c r="C56" s="205" t="s">
        <v>73</v>
      </c>
      <c r="D56" s="457">
        <f>SUM(D32:D55)</f>
        <v>127710.44000000003</v>
      </c>
      <c r="E56" s="458"/>
      <c r="F56" s="459">
        <f>+D56+E56</f>
        <v>127710.44000000003</v>
      </c>
      <c r="G56" s="460">
        <v>138364.87452683636</v>
      </c>
      <c r="H56" s="407"/>
      <c r="I56" s="417">
        <v>663144.85</v>
      </c>
      <c r="O56" s="418"/>
    </row>
    <row r="57" spans="1:9" s="409" customFormat="1" ht="13.5" thickBot="1">
      <c r="A57" s="206"/>
      <c r="B57" s="207"/>
      <c r="C57" s="207"/>
      <c r="D57" s="464">
        <f>+D28-D56</f>
        <v>6331.768720266729</v>
      </c>
      <c r="E57" s="465"/>
      <c r="F57" s="466">
        <f>+D57+E57</f>
        <v>6331.768720266729</v>
      </c>
      <c r="G57" s="467">
        <v>-122.82817318820162</v>
      </c>
      <c r="H57" s="407"/>
      <c r="I57" s="408">
        <v>0</v>
      </c>
    </row>
    <row r="58" spans="1:9" s="273" customFormat="1" ht="13.5" thickBot="1">
      <c r="A58" s="202"/>
      <c r="B58" s="203"/>
      <c r="C58" s="205" t="s">
        <v>74</v>
      </c>
      <c r="D58" s="457">
        <f>+D28-D56</f>
        <v>6331.768720266729</v>
      </c>
      <c r="E58" s="458"/>
      <c r="F58" s="459">
        <f>+D58+E58</f>
        <v>6331.768720266729</v>
      </c>
      <c r="G58" s="460">
        <v>122.82817318820162</v>
      </c>
      <c r="H58" s="407"/>
      <c r="I58" s="417">
        <v>35150.560000000056</v>
      </c>
    </row>
    <row r="59" spans="1:9" s="273" customFormat="1" ht="12.75">
      <c r="A59" s="433"/>
      <c r="B59" s="434"/>
      <c r="C59" s="435"/>
      <c r="D59" s="468"/>
      <c r="E59" s="469"/>
      <c r="F59" s="470"/>
      <c r="G59" s="471"/>
      <c r="H59" s="407"/>
      <c r="I59" s="417"/>
    </row>
    <row r="60" spans="1:9" s="409" customFormat="1" ht="13.5" thickBot="1">
      <c r="A60" s="403"/>
      <c r="B60" s="273"/>
      <c r="C60" s="273" t="s">
        <v>271</v>
      </c>
      <c r="D60" s="426">
        <v>-110.58</v>
      </c>
      <c r="E60" s="462"/>
      <c r="F60" s="411">
        <f>+D60+E60</f>
        <v>-110.58</v>
      </c>
      <c r="G60" s="463">
        <v>-344.4631279184457</v>
      </c>
      <c r="H60" s="407"/>
      <c r="I60" s="408">
        <v>0</v>
      </c>
    </row>
    <row r="61" spans="1:9" s="409" customFormat="1" ht="13.5" thickBot="1">
      <c r="A61" s="202"/>
      <c r="B61" s="203"/>
      <c r="C61" s="204" t="s">
        <v>264</v>
      </c>
      <c r="D61" s="457">
        <f>+D58+D60</f>
        <v>6221.188720266729</v>
      </c>
      <c r="E61" s="459"/>
      <c r="F61" s="459">
        <f>+D61+E61</f>
        <v>6221.188720266729</v>
      </c>
      <c r="G61" s="460">
        <v>-221.6349547302441</v>
      </c>
      <c r="H61" s="407"/>
      <c r="I61" s="408">
        <v>35150.560000000056</v>
      </c>
    </row>
    <row r="62" spans="4:9" s="409" customFormat="1" ht="185.25" customHeight="1">
      <c r="D62" s="472">
        <f>+D61</f>
        <v>6221.188720266729</v>
      </c>
      <c r="E62" s="320"/>
      <c r="F62" s="473">
        <f>+D62+E62</f>
        <v>6221.188720266729</v>
      </c>
      <c r="G62" s="474"/>
      <c r="I62" s="408"/>
    </row>
    <row r="63" spans="4:9" s="409" customFormat="1" ht="12.75">
      <c r="D63" s="420"/>
      <c r="E63" s="273"/>
      <c r="F63" s="417"/>
      <c r="I63" s="423"/>
    </row>
    <row r="64" spans="3:6" ht="12.75">
      <c r="C64" s="28"/>
      <c r="D64" s="429"/>
      <c r="E64" s="38"/>
      <c r="F64" s="183"/>
    </row>
    <row r="65" spans="4:6" ht="12.75">
      <c r="D65" s="429"/>
      <c r="E65" s="38"/>
      <c r="F65" s="183"/>
    </row>
    <row r="66" spans="3:6" ht="13.5" thickBot="1">
      <c r="C66" s="28"/>
      <c r="D66" s="430">
        <f>+D62-D64</f>
        <v>6221.188720266729</v>
      </c>
      <c r="E66" s="38"/>
      <c r="F66" s="183">
        <f>+D66+E66</f>
        <v>6221.188720266729</v>
      </c>
    </row>
    <row r="67" spans="2:6" ht="12.75">
      <c r="B67" s="224"/>
      <c r="C67" s="225"/>
      <c r="D67" s="431"/>
      <c r="F67" s="28"/>
    </row>
    <row r="68" spans="2:7" ht="12.75">
      <c r="B68" s="226"/>
      <c r="C68" s="232" t="s">
        <v>203</v>
      </c>
      <c r="D68" s="230">
        <f>+D28</f>
        <v>134042.20872026676</v>
      </c>
      <c r="E68" t="s">
        <v>228</v>
      </c>
      <c r="F68" s="28"/>
      <c r="G68" s="28"/>
    </row>
    <row r="69" spans="2:7" ht="12.75">
      <c r="B69" s="226"/>
      <c r="C69" s="232" t="s">
        <v>204</v>
      </c>
      <c r="D69" s="230">
        <f>+D56</f>
        <v>127710.44000000003</v>
      </c>
      <c r="E69" t="s">
        <v>229</v>
      </c>
      <c r="F69" s="28"/>
      <c r="G69" s="35"/>
    </row>
    <row r="70" spans="2:7" ht="13.5" thickBot="1">
      <c r="B70" s="226"/>
      <c r="C70" s="227"/>
      <c r="D70" s="230"/>
      <c r="F70" s="28"/>
      <c r="G70" s="36"/>
    </row>
    <row r="71" spans="2:7" ht="13.5" thickBot="1">
      <c r="B71" s="226"/>
      <c r="C71" s="227"/>
      <c r="D71" s="436">
        <f>+D68-D69</f>
        <v>6331.768720266729</v>
      </c>
      <c r="F71" s="28"/>
      <c r="G71" s="36"/>
    </row>
    <row r="72" spans="2:7" ht="13.5" thickBot="1">
      <c r="B72" s="228"/>
      <c r="C72" s="229"/>
      <c r="D72" s="432"/>
      <c r="F72" s="28"/>
      <c r="G72" s="197"/>
    </row>
    <row r="73" spans="6:7" ht="12.75">
      <c r="F73" s="28"/>
      <c r="G73" s="179"/>
    </row>
    <row r="74" ht="12.75">
      <c r="G74" s="179"/>
    </row>
  </sheetData>
  <sheetProtection/>
  <mergeCells count="1">
    <mergeCell ref="A1:G1"/>
  </mergeCells>
  <printOptions/>
  <pageMargins left="0.3937007874015748" right="0.1968503937007874" top="0.1968503937007874" bottom="0.1968503937007874" header="0" footer="0"/>
  <pageSetup blackAndWhite="1" horizontalDpi="300" verticalDpi="300" orientation="portrait" paperSize="9" r:id="rId3"/>
  <headerFooter alignWithMargins="0">
    <oddHeader>&amp;C
</oddHead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44"/>
  <sheetViews>
    <sheetView showZeros="0" zoomScalePageLayoutView="0" workbookViewId="0" topLeftCell="A66">
      <selection activeCell="F87" sqref="F87"/>
    </sheetView>
  </sheetViews>
  <sheetFormatPr defaultColWidth="11.421875" defaultRowHeight="12.75"/>
  <cols>
    <col min="1" max="2" width="7.28125" style="0" customWidth="1"/>
    <col min="3" max="3" width="28.00390625" style="0" customWidth="1"/>
    <col min="4" max="4" width="12.7109375" style="28" customWidth="1"/>
    <col min="5" max="7" width="12.7109375" style="0" customWidth="1"/>
    <col min="8" max="8" width="21.7109375" style="304" customWidth="1"/>
  </cols>
  <sheetData>
    <row r="1" spans="1:7" ht="26.25" customHeight="1" thickBot="1">
      <c r="A1" s="899" t="s">
        <v>0</v>
      </c>
      <c r="B1" s="900"/>
      <c r="C1" s="900"/>
      <c r="D1" s="900"/>
      <c r="E1" s="900"/>
      <c r="F1" s="900"/>
      <c r="G1" s="901"/>
    </row>
    <row r="2" spans="1:7" ht="14.25" customHeight="1">
      <c r="A2" s="216"/>
      <c r="B2" s="217"/>
      <c r="C2" s="217"/>
      <c r="D2" s="372"/>
      <c r="E2" s="217"/>
      <c r="F2" s="288" t="s">
        <v>1</v>
      </c>
      <c r="G2" s="289" t="s">
        <v>1</v>
      </c>
    </row>
    <row r="3" spans="1:7" ht="14.25" customHeight="1">
      <c r="A3" s="290"/>
      <c r="B3" s="291"/>
      <c r="C3" s="291" t="s">
        <v>2</v>
      </c>
      <c r="D3" s="373" t="s">
        <v>3</v>
      </c>
      <c r="E3" s="38"/>
      <c r="F3" s="292" t="s">
        <v>4</v>
      </c>
      <c r="G3" s="293" t="s">
        <v>263</v>
      </c>
    </row>
    <row r="4" spans="1:9" ht="12.75">
      <c r="A4" s="218"/>
      <c r="B4" s="38"/>
      <c r="C4" s="38"/>
      <c r="D4" s="179"/>
      <c r="E4" s="38"/>
      <c r="F4" s="292" t="s">
        <v>273</v>
      </c>
      <c r="G4" s="293" t="s">
        <v>211</v>
      </c>
      <c r="I4" s="194"/>
    </row>
    <row r="5" spans="1:9" ht="13.5" customHeight="1">
      <c r="A5" s="294"/>
      <c r="B5" s="31"/>
      <c r="C5" s="30" t="s">
        <v>3</v>
      </c>
      <c r="D5" s="374" t="s">
        <v>7</v>
      </c>
      <c r="E5" s="285" t="s">
        <v>8</v>
      </c>
      <c r="F5" s="50" t="s">
        <v>9</v>
      </c>
      <c r="G5" s="295" t="s">
        <v>9</v>
      </c>
      <c r="H5" s="305" t="s">
        <v>282</v>
      </c>
      <c r="I5" s="195"/>
    </row>
    <row r="6" spans="1:8" ht="8.25" customHeight="1">
      <c r="A6" s="218"/>
      <c r="B6" s="38"/>
      <c r="C6" s="38"/>
      <c r="D6" s="196"/>
      <c r="E6" s="41"/>
      <c r="F6" s="42"/>
      <c r="G6" s="296"/>
      <c r="H6" s="305"/>
    </row>
    <row r="7" spans="1:8" ht="13.5" customHeight="1">
      <c r="A7" s="297" t="s">
        <v>10</v>
      </c>
      <c r="B7" s="39"/>
      <c r="C7" s="38"/>
      <c r="D7" s="196"/>
      <c r="E7" s="41"/>
      <c r="F7" s="42"/>
      <c r="G7" s="296"/>
      <c r="H7" s="305"/>
    </row>
    <row r="8" spans="1:8" ht="11.25" customHeight="1">
      <c r="A8" s="218"/>
      <c r="B8" s="54" t="s">
        <v>11</v>
      </c>
      <c r="C8" s="38"/>
      <c r="D8" s="196"/>
      <c r="E8" s="41"/>
      <c r="F8" s="41"/>
      <c r="G8" s="296"/>
      <c r="H8" s="305"/>
    </row>
    <row r="9" spans="1:9" ht="10.5" customHeight="1">
      <c r="A9" s="218"/>
      <c r="B9" s="60">
        <v>2748</v>
      </c>
      <c r="C9" s="45" t="s">
        <v>12</v>
      </c>
      <c r="D9" s="341">
        <v>0</v>
      </c>
      <c r="E9" s="342">
        <v>0</v>
      </c>
      <c r="F9" s="343">
        <f>D9-E9</f>
        <v>0</v>
      </c>
      <c r="G9" s="344">
        <v>0</v>
      </c>
      <c r="H9" s="305"/>
      <c r="I9" s="186"/>
    </row>
    <row r="10" spans="1:9" ht="12.75">
      <c r="A10" s="218"/>
      <c r="B10" s="38"/>
      <c r="C10" s="38"/>
      <c r="D10" s="345">
        <v>0</v>
      </c>
      <c r="E10" s="346"/>
      <c r="F10" s="325"/>
      <c r="G10" s="326"/>
      <c r="H10" s="305"/>
      <c r="I10" s="186"/>
    </row>
    <row r="11" spans="1:9" ht="12.75">
      <c r="A11" s="297" t="s">
        <v>13</v>
      </c>
      <c r="B11" s="38"/>
      <c r="C11" s="38"/>
      <c r="D11" s="345"/>
      <c r="E11" s="324"/>
      <c r="F11" s="325"/>
      <c r="G11" s="326"/>
      <c r="H11" s="305"/>
      <c r="I11" s="186"/>
    </row>
    <row r="12" spans="1:9" ht="12" customHeight="1">
      <c r="A12" s="218"/>
      <c r="B12" s="308" t="s">
        <v>14</v>
      </c>
      <c r="C12" s="38"/>
      <c r="D12" s="347">
        <f>SUM(D13:D14)</f>
        <v>39675</v>
      </c>
      <c r="E12" s="324"/>
      <c r="F12" s="348">
        <f>D12-E12</f>
        <v>39675</v>
      </c>
      <c r="G12" s="359">
        <v>50375</v>
      </c>
      <c r="H12" s="437">
        <f>+F12/6.55957</f>
        <v>6048.414758894257</v>
      </c>
      <c r="I12" s="186"/>
    </row>
    <row r="13" spans="1:9" ht="12.75">
      <c r="A13" s="218"/>
      <c r="B13" s="60">
        <v>3700</v>
      </c>
      <c r="C13" s="43" t="s">
        <v>15</v>
      </c>
      <c r="D13" s="349">
        <v>20976</v>
      </c>
      <c r="E13" s="324">
        <v>0</v>
      </c>
      <c r="F13" s="350">
        <f>D13-E13</f>
        <v>20976</v>
      </c>
      <c r="G13" s="356">
        <v>27450</v>
      </c>
      <c r="H13" s="437">
        <f aca="true" t="shared" si="0" ref="H13:H76">+F13/6.55957</f>
        <v>3197.77058557192</v>
      </c>
      <c r="I13" s="186"/>
    </row>
    <row r="14" spans="1:9" ht="12.75">
      <c r="A14" s="218"/>
      <c r="B14" s="60">
        <v>3700</v>
      </c>
      <c r="C14" s="43" t="s">
        <v>16</v>
      </c>
      <c r="D14" s="349">
        <v>18699</v>
      </c>
      <c r="E14" s="324">
        <v>0</v>
      </c>
      <c r="F14" s="350">
        <f>D14-E14</f>
        <v>18699</v>
      </c>
      <c r="G14" s="356">
        <v>22925</v>
      </c>
      <c r="H14" s="437">
        <f t="shared" si="0"/>
        <v>2850.644173322337</v>
      </c>
      <c r="I14" s="186"/>
    </row>
    <row r="15" spans="1:9" ht="12" customHeight="1">
      <c r="A15" s="218"/>
      <c r="B15" s="308" t="s">
        <v>17</v>
      </c>
      <c r="C15" s="38"/>
      <c r="D15" s="345"/>
      <c r="E15" s="324">
        <v>0</v>
      </c>
      <c r="F15" s="325">
        <f>D15-E15</f>
        <v>0</v>
      </c>
      <c r="G15" s="326">
        <v>0</v>
      </c>
      <c r="H15" s="437">
        <f t="shared" si="0"/>
        <v>0</v>
      </c>
      <c r="I15" s="186"/>
    </row>
    <row r="16" spans="1:20" ht="18.75" customHeight="1">
      <c r="A16" s="218"/>
      <c r="B16" s="298"/>
      <c r="C16" s="52" t="s">
        <v>266</v>
      </c>
      <c r="D16" s="347">
        <v>1911.5</v>
      </c>
      <c r="E16" s="324"/>
      <c r="F16" s="348">
        <f>+D16-E16</f>
        <v>1911.5</v>
      </c>
      <c r="G16" s="359">
        <v>12255.2</v>
      </c>
      <c r="H16" s="437">
        <f t="shared" si="0"/>
        <v>291.40629644930993</v>
      </c>
      <c r="I16" s="186"/>
      <c r="Q16" s="395">
        <v>3985.5</v>
      </c>
      <c r="R16" s="394">
        <v>36979</v>
      </c>
      <c r="T16" s="347">
        <f>3985.5+201+98.7+16.5+7353.5+600</f>
        <v>12255.2</v>
      </c>
    </row>
    <row r="17" spans="1:18" ht="12.75">
      <c r="A17" s="218"/>
      <c r="B17" s="38"/>
      <c r="C17" s="299" t="s">
        <v>18</v>
      </c>
      <c r="D17" s="351">
        <f>SUM(D18:D21)</f>
        <v>53865.81</v>
      </c>
      <c r="E17" s="352">
        <v>0</v>
      </c>
      <c r="F17" s="353">
        <f aca="true" t="shared" si="1" ref="F17:F22">D17-E17</f>
        <v>53865.81</v>
      </c>
      <c r="G17" s="354">
        <v>50664.43</v>
      </c>
      <c r="H17" s="437">
        <f t="shared" si="0"/>
        <v>8211.789797197072</v>
      </c>
      <c r="I17" s="186"/>
      <c r="Q17" s="395">
        <f>201+1527.7</f>
        <v>1728.7</v>
      </c>
      <c r="R17" s="394">
        <v>37091</v>
      </c>
    </row>
    <row r="18" spans="1:18" ht="12.75">
      <c r="A18" s="218"/>
      <c r="B18" s="60">
        <v>4687</v>
      </c>
      <c r="C18" s="43" t="s">
        <v>19</v>
      </c>
      <c r="D18" s="355">
        <v>0</v>
      </c>
      <c r="E18" s="352">
        <v>0</v>
      </c>
      <c r="F18" s="325">
        <f t="shared" si="1"/>
        <v>0</v>
      </c>
      <c r="G18" s="326">
        <v>0</v>
      </c>
      <c r="H18" s="437">
        <f t="shared" si="0"/>
        <v>0</v>
      </c>
      <c r="I18" s="186"/>
      <c r="Q18" s="395">
        <f>16.5+7353.5</f>
        <v>7370</v>
      </c>
      <c r="R18" s="394">
        <v>37026</v>
      </c>
    </row>
    <row r="19" spans="1:18" ht="12.75">
      <c r="A19" s="218"/>
      <c r="B19" s="60">
        <v>4687</v>
      </c>
      <c r="C19" s="43" t="s">
        <v>159</v>
      </c>
      <c r="D19" s="345" t="s">
        <v>212</v>
      </c>
      <c r="E19" s="324">
        <v>0</v>
      </c>
      <c r="F19" s="325">
        <v>0</v>
      </c>
      <c r="G19" s="326">
        <v>0</v>
      </c>
      <c r="H19" s="437">
        <f t="shared" si="0"/>
        <v>0</v>
      </c>
      <c r="I19" s="186"/>
      <c r="Q19" s="397">
        <v>600</v>
      </c>
      <c r="R19" s="394">
        <v>37068</v>
      </c>
    </row>
    <row r="20" spans="1:17" ht="12.75">
      <c r="A20" s="218"/>
      <c r="B20" s="60">
        <v>4687</v>
      </c>
      <c r="C20" s="43" t="s">
        <v>225</v>
      </c>
      <c r="D20" s="349">
        <v>53865.81</v>
      </c>
      <c r="E20" s="350"/>
      <c r="F20" s="350">
        <f t="shared" si="1"/>
        <v>53865.81</v>
      </c>
      <c r="G20" s="356">
        <v>50664.43</v>
      </c>
      <c r="H20" s="437">
        <f t="shared" si="0"/>
        <v>8211.789797197072</v>
      </c>
      <c r="I20" s="186"/>
      <c r="Q20" s="396">
        <f>SUM(Q16:Q19)</f>
        <v>13684.2</v>
      </c>
    </row>
    <row r="21" spans="1:9" ht="12.75">
      <c r="A21" s="218"/>
      <c r="B21" s="60"/>
      <c r="C21" s="45"/>
      <c r="D21" s="357">
        <v>0</v>
      </c>
      <c r="E21" s="352"/>
      <c r="F21" s="325">
        <f t="shared" si="1"/>
        <v>0</v>
      </c>
      <c r="G21" s="326">
        <v>0</v>
      </c>
      <c r="H21" s="437">
        <f t="shared" si="0"/>
        <v>0</v>
      </c>
      <c r="I21" s="186"/>
    </row>
    <row r="22" spans="1:17" ht="18.75" customHeight="1">
      <c r="A22" s="218"/>
      <c r="B22" s="38"/>
      <c r="C22" s="52" t="s">
        <v>20</v>
      </c>
      <c r="D22" s="351">
        <v>60477.97</v>
      </c>
      <c r="E22" s="358"/>
      <c r="F22" s="348">
        <f t="shared" si="1"/>
        <v>60477.97</v>
      </c>
      <c r="G22" s="359">
        <v>60477.97</v>
      </c>
      <c r="H22" s="437">
        <f t="shared" si="0"/>
        <v>9219.807091013588</v>
      </c>
      <c r="I22" s="186"/>
      <c r="Q22" s="398">
        <v>-12255.2</v>
      </c>
    </row>
    <row r="23" spans="1:9" ht="12.75" customHeight="1">
      <c r="A23" s="218"/>
      <c r="B23" s="60">
        <v>5030</v>
      </c>
      <c r="C23" s="300" t="s">
        <v>21</v>
      </c>
      <c r="D23" s="360"/>
      <c r="E23" s="324"/>
      <c r="F23" s="325"/>
      <c r="G23" s="326"/>
      <c r="H23" s="437">
        <f t="shared" si="0"/>
        <v>0</v>
      </c>
      <c r="I23" s="186"/>
    </row>
    <row r="24" spans="1:9" ht="12.75" customHeight="1">
      <c r="A24" s="218"/>
      <c r="B24" s="38"/>
      <c r="C24" s="300" t="s">
        <v>226</v>
      </c>
      <c r="D24" s="360"/>
      <c r="E24" s="324"/>
      <c r="F24" s="325"/>
      <c r="G24" s="326"/>
      <c r="H24" s="437">
        <f t="shared" si="0"/>
        <v>0</v>
      </c>
      <c r="I24" s="186"/>
    </row>
    <row r="25" spans="1:20" ht="12.75" customHeight="1" thickBot="1">
      <c r="A25" s="218"/>
      <c r="B25" s="60">
        <v>5120</v>
      </c>
      <c r="C25" s="52" t="s">
        <v>213</v>
      </c>
      <c r="D25" s="361">
        <f>SUM(D26:D34)</f>
        <v>236404.62</v>
      </c>
      <c r="E25" s="358">
        <f>+E20+E22</f>
        <v>0</v>
      </c>
      <c r="F25" s="362">
        <f>D25-E25</f>
        <v>236404.62</v>
      </c>
      <c r="G25" s="371">
        <v>167736.15</v>
      </c>
      <c r="H25" s="437">
        <f t="shared" si="0"/>
        <v>36039.65198938345</v>
      </c>
      <c r="I25" s="186"/>
      <c r="Q25" s="395">
        <f>+Q20+Q22</f>
        <v>1429</v>
      </c>
      <c r="T25" s="395">
        <f>1527.7-98.7</f>
        <v>1429</v>
      </c>
    </row>
    <row r="26" spans="1:9" ht="12" customHeight="1">
      <c r="A26" s="218"/>
      <c r="B26" s="60"/>
      <c r="C26" s="56" t="s">
        <v>214</v>
      </c>
      <c r="D26" s="349">
        <f>+'[1]Eléments pour bilan'!$F$7</f>
        <v>231527.74</v>
      </c>
      <c r="E26" s="350">
        <f>+E22+E20</f>
        <v>0</v>
      </c>
      <c r="F26" s="363">
        <f aca="true" t="shared" si="2" ref="F26:F40">D26-E26</f>
        <v>231527.74</v>
      </c>
      <c r="G26" s="364">
        <v>159508.69</v>
      </c>
      <c r="H26" s="437">
        <f t="shared" si="0"/>
        <v>35296.17642619867</v>
      </c>
      <c r="I26" s="186"/>
    </row>
    <row r="27" spans="1:9" ht="12" customHeight="1">
      <c r="A27" s="218"/>
      <c r="B27" s="60"/>
      <c r="C27" s="56" t="s">
        <v>167</v>
      </c>
      <c r="D27" s="349">
        <v>2.84</v>
      </c>
      <c r="E27" s="350"/>
      <c r="F27" s="363">
        <f t="shared" si="2"/>
        <v>2.84</v>
      </c>
      <c r="G27" s="364">
        <v>2545.09</v>
      </c>
      <c r="H27" s="437">
        <f t="shared" si="0"/>
        <v>0.43295520895424544</v>
      </c>
      <c r="I27" s="186"/>
    </row>
    <row r="28" spans="1:9" ht="12" customHeight="1">
      <c r="A28" s="218"/>
      <c r="B28" s="60"/>
      <c r="C28" s="56" t="s">
        <v>110</v>
      </c>
      <c r="D28" s="349">
        <v>0</v>
      </c>
      <c r="E28" s="350"/>
      <c r="F28" s="363">
        <f t="shared" si="2"/>
        <v>0</v>
      </c>
      <c r="G28" s="364">
        <v>586.16</v>
      </c>
      <c r="H28" s="437">
        <f t="shared" si="0"/>
        <v>0</v>
      </c>
      <c r="I28" s="186"/>
    </row>
    <row r="29" spans="1:9" ht="12" customHeight="1">
      <c r="A29" s="218"/>
      <c r="B29" s="60"/>
      <c r="C29" s="56" t="s">
        <v>107</v>
      </c>
      <c r="D29" s="349">
        <v>134.98</v>
      </c>
      <c r="E29" s="350"/>
      <c r="F29" s="363">
        <f t="shared" si="2"/>
        <v>134.98</v>
      </c>
      <c r="G29" s="364">
        <v>4555.14</v>
      </c>
      <c r="H29" s="437">
        <f t="shared" si="0"/>
        <v>20.57756834670565</v>
      </c>
      <c r="I29" s="186"/>
    </row>
    <row r="30" spans="1:9" ht="12" customHeight="1">
      <c r="A30" s="218"/>
      <c r="B30" s="60"/>
      <c r="C30" s="56" t="s">
        <v>215</v>
      </c>
      <c r="D30" s="349">
        <v>1474.36</v>
      </c>
      <c r="E30" s="350"/>
      <c r="F30" s="363">
        <f t="shared" si="2"/>
        <v>1474.36</v>
      </c>
      <c r="G30" s="364">
        <v>541.07</v>
      </c>
      <c r="H30" s="437">
        <f t="shared" si="0"/>
        <v>224.76473305414837</v>
      </c>
      <c r="I30" s="186"/>
    </row>
    <row r="31" spans="1:9" ht="12" customHeight="1">
      <c r="A31" s="218"/>
      <c r="B31" s="60"/>
      <c r="C31" s="56" t="s">
        <v>104</v>
      </c>
      <c r="D31" s="349">
        <v>3187.79</v>
      </c>
      <c r="E31" s="350"/>
      <c r="F31" s="363">
        <f t="shared" si="2"/>
        <v>3187.79</v>
      </c>
      <c r="G31" s="364">
        <v>0</v>
      </c>
      <c r="H31" s="437">
        <f t="shared" si="0"/>
        <v>485.9754526592444</v>
      </c>
      <c r="I31" s="186"/>
    </row>
    <row r="32" spans="1:9" ht="12" customHeight="1">
      <c r="A32" s="218"/>
      <c r="B32" s="60"/>
      <c r="C32" s="56" t="s">
        <v>216</v>
      </c>
      <c r="D32" s="349">
        <v>76.91</v>
      </c>
      <c r="E32" s="350"/>
      <c r="F32" s="363">
        <f t="shared" si="2"/>
        <v>76.91</v>
      </c>
      <c r="G32" s="364">
        <v>0</v>
      </c>
      <c r="H32" s="437">
        <f t="shared" si="0"/>
        <v>11.724853915729232</v>
      </c>
      <c r="I32" s="186"/>
    </row>
    <row r="33" spans="1:9" ht="12" customHeight="1">
      <c r="A33" s="218"/>
      <c r="B33" s="60"/>
      <c r="C33" s="56" t="s">
        <v>217</v>
      </c>
      <c r="D33" s="349"/>
      <c r="E33" s="350"/>
      <c r="F33" s="363">
        <f t="shared" si="2"/>
        <v>0</v>
      </c>
      <c r="G33" s="364">
        <v>0</v>
      </c>
      <c r="H33" s="437">
        <f t="shared" si="0"/>
        <v>0</v>
      </c>
      <c r="I33" s="186"/>
    </row>
    <row r="34" spans="1:9" ht="12" customHeight="1">
      <c r="A34" s="218"/>
      <c r="B34" s="60"/>
      <c r="C34" s="56" t="s">
        <v>198</v>
      </c>
      <c r="D34" s="360"/>
      <c r="E34" s="324"/>
      <c r="F34" s="365">
        <f t="shared" si="2"/>
        <v>0</v>
      </c>
      <c r="G34" s="366">
        <v>0</v>
      </c>
      <c r="H34" s="437">
        <f t="shared" si="0"/>
        <v>0</v>
      </c>
      <c r="I34" s="186"/>
    </row>
    <row r="35" spans="1:9" ht="12" customHeight="1">
      <c r="A35" s="218"/>
      <c r="B35" s="60"/>
      <c r="C35" s="56"/>
      <c r="D35" s="360"/>
      <c r="E35" s="324"/>
      <c r="F35" s="365"/>
      <c r="G35" s="366"/>
      <c r="H35" s="437">
        <f t="shared" si="0"/>
        <v>0</v>
      </c>
      <c r="I35" s="186"/>
    </row>
    <row r="36" spans="1:9" ht="12" customHeight="1">
      <c r="A36" s="218"/>
      <c r="B36" s="60"/>
      <c r="C36" s="52" t="s">
        <v>222</v>
      </c>
      <c r="D36" s="347">
        <v>2004.07</v>
      </c>
      <c r="E36" s="324"/>
      <c r="F36" s="348">
        <f>+D36-E36</f>
        <v>2004.07</v>
      </c>
      <c r="G36" s="326">
        <v>2093.45</v>
      </c>
      <c r="H36" s="437">
        <f t="shared" si="0"/>
        <v>305.518501974977</v>
      </c>
      <c r="I36" s="186"/>
    </row>
    <row r="37" spans="1:9" ht="16.5" customHeight="1">
      <c r="A37" s="297" t="s">
        <v>219</v>
      </c>
      <c r="B37" s="60"/>
      <c r="C37" s="56"/>
      <c r="D37" s="360"/>
      <c r="E37" s="324"/>
      <c r="F37" s="365"/>
      <c r="G37" s="366"/>
      <c r="H37" s="437">
        <f t="shared" si="0"/>
        <v>0</v>
      </c>
      <c r="I37" s="186"/>
    </row>
    <row r="38" spans="1:9" ht="12" customHeight="1" thickBot="1">
      <c r="A38" s="218"/>
      <c r="B38" s="60"/>
      <c r="C38" s="56" t="s">
        <v>220</v>
      </c>
      <c r="D38" s="347">
        <v>9547.44</v>
      </c>
      <c r="E38" s="324"/>
      <c r="F38" s="353">
        <f>+D38-E38</f>
        <v>9547.44</v>
      </c>
      <c r="G38" s="354">
        <v>8399.68</v>
      </c>
      <c r="H38" s="437">
        <f t="shared" si="0"/>
        <v>1455.4978451331415</v>
      </c>
      <c r="I38" s="186"/>
    </row>
    <row r="39" spans="1:9" ht="12" customHeight="1">
      <c r="A39" s="218"/>
      <c r="B39" s="60"/>
      <c r="C39" s="56"/>
      <c r="D39" s="360"/>
      <c r="E39" s="324"/>
      <c r="F39" s="365"/>
      <c r="G39" s="366"/>
      <c r="H39" s="437">
        <f t="shared" si="0"/>
        <v>0</v>
      </c>
      <c r="I39" s="186"/>
    </row>
    <row r="40" spans="1:9" ht="13.5" thickBot="1">
      <c r="A40" s="218"/>
      <c r="B40" s="62"/>
      <c r="C40" s="301"/>
      <c r="D40" s="345"/>
      <c r="E40" s="324">
        <v>0</v>
      </c>
      <c r="F40" s="365">
        <f t="shared" si="2"/>
        <v>0</v>
      </c>
      <c r="G40" s="326">
        <v>0</v>
      </c>
      <c r="H40" s="437">
        <f t="shared" si="0"/>
        <v>0</v>
      </c>
      <c r="I40" s="186"/>
    </row>
    <row r="41" spans="1:9" ht="13.5" thickBot="1">
      <c r="A41" s="218"/>
      <c r="B41" s="38"/>
      <c r="C41" s="302" t="s">
        <v>22</v>
      </c>
      <c r="D41" s="367">
        <f>+D12+D17+D22+D25+D16+D38+D36</f>
        <v>403886.41000000003</v>
      </c>
      <c r="E41" s="368">
        <v>0</v>
      </c>
      <c r="F41" s="369">
        <f>+F12+F16+F17+F22+F25+F36+F38</f>
        <v>403886.41000000003</v>
      </c>
      <c r="G41" s="369">
        <v>352001.88</v>
      </c>
      <c r="H41" s="437">
        <f t="shared" si="0"/>
        <v>61572.0862800458</v>
      </c>
      <c r="I41" s="186"/>
    </row>
    <row r="42" spans="1:9" s="38" customFormat="1" ht="13.5" thickBot="1">
      <c r="A42" s="218"/>
      <c r="C42" s="303"/>
      <c r="D42" s="360"/>
      <c r="E42" s="324"/>
      <c r="F42" s="325"/>
      <c r="G42" s="326"/>
      <c r="H42" s="437">
        <f t="shared" si="0"/>
        <v>0</v>
      </c>
      <c r="I42" s="183"/>
    </row>
    <row r="43" spans="1:9" s="56" customFormat="1" ht="14.25" customHeight="1" thickBot="1">
      <c r="A43" s="199"/>
      <c r="B43" s="200"/>
      <c r="C43" s="201" t="s">
        <v>23</v>
      </c>
      <c r="D43" s="370">
        <f>+D9+D41</f>
        <v>403886.41000000003</v>
      </c>
      <c r="E43" s="334">
        <v>0</v>
      </c>
      <c r="F43" s="333">
        <f>+F41</f>
        <v>403886.41000000003</v>
      </c>
      <c r="G43" s="335">
        <v>352001.88</v>
      </c>
      <c r="H43" s="437">
        <f t="shared" si="0"/>
        <v>61572.0862800458</v>
      </c>
      <c r="I43" s="183"/>
    </row>
    <row r="44" spans="1:9" ht="12.75">
      <c r="A44" s="38"/>
      <c r="B44" s="38"/>
      <c r="C44" s="38"/>
      <c r="D44" s="43"/>
      <c r="E44" s="44"/>
      <c r="F44" s="47"/>
      <c r="G44" s="48"/>
      <c r="H44" s="437">
        <f t="shared" si="0"/>
        <v>0</v>
      </c>
      <c r="I44" s="38"/>
    </row>
    <row r="45" spans="1:9" ht="12.75">
      <c r="A45" s="38"/>
      <c r="B45" s="38"/>
      <c r="C45" s="38"/>
      <c r="D45" s="43"/>
      <c r="E45" s="44"/>
      <c r="F45" s="47"/>
      <c r="G45" s="48"/>
      <c r="H45" s="437">
        <f t="shared" si="0"/>
        <v>0</v>
      </c>
      <c r="I45" s="38"/>
    </row>
    <row r="46" spans="1:9" ht="12.75">
      <c r="A46" s="38"/>
      <c r="B46" s="38"/>
      <c r="C46" s="38"/>
      <c r="D46" s="43"/>
      <c r="E46" s="44">
        <v>0</v>
      </c>
      <c r="F46" s="47">
        <f>D46-E46</f>
        <v>0</v>
      </c>
      <c r="H46" s="437">
        <f t="shared" si="0"/>
        <v>0</v>
      </c>
      <c r="I46" s="38"/>
    </row>
    <row r="47" spans="1:9" ht="12.75">
      <c r="A47" s="38"/>
      <c r="B47" s="38"/>
      <c r="C47" s="38"/>
      <c r="D47" s="43"/>
      <c r="E47" s="44">
        <v>0</v>
      </c>
      <c r="F47" s="47">
        <f>D47-E47</f>
        <v>0</v>
      </c>
      <c r="G47" s="48">
        <v>0</v>
      </c>
      <c r="H47" s="437">
        <f t="shared" si="0"/>
        <v>0</v>
      </c>
      <c r="I47" s="38"/>
    </row>
    <row r="48" spans="6:8" ht="12.75">
      <c r="F48" s="37"/>
      <c r="H48" s="437">
        <f t="shared" si="0"/>
        <v>0</v>
      </c>
    </row>
    <row r="49" spans="6:8" ht="12.75">
      <c r="F49" s="37"/>
      <c r="H49" s="437">
        <f t="shared" si="0"/>
        <v>0</v>
      </c>
    </row>
    <row r="50" spans="6:8" ht="12.75">
      <c r="F50" s="37"/>
      <c r="H50" s="437">
        <f t="shared" si="0"/>
        <v>0</v>
      </c>
    </row>
    <row r="51" spans="6:8" ht="12.75">
      <c r="F51" s="37"/>
      <c r="H51" s="437">
        <f t="shared" si="0"/>
        <v>0</v>
      </c>
    </row>
    <row r="52" spans="6:8" ht="12.75">
      <c r="F52" s="37"/>
      <c r="H52" s="437">
        <f t="shared" si="0"/>
        <v>0</v>
      </c>
    </row>
    <row r="53" spans="6:8" ht="12.75">
      <c r="F53" s="37"/>
      <c r="H53" s="437">
        <f t="shared" si="0"/>
        <v>0</v>
      </c>
    </row>
    <row r="54" spans="6:8" ht="12.75">
      <c r="F54" s="37"/>
      <c r="H54" s="437">
        <f t="shared" si="0"/>
        <v>0</v>
      </c>
    </row>
    <row r="55" spans="6:8" ht="12.75">
      <c r="F55" s="37"/>
      <c r="H55" s="437">
        <f t="shared" si="0"/>
        <v>0</v>
      </c>
    </row>
    <row r="56" spans="6:8" ht="12.75">
      <c r="F56" s="37"/>
      <c r="H56" s="437">
        <f t="shared" si="0"/>
        <v>0</v>
      </c>
    </row>
    <row r="57" spans="6:8" ht="12.75">
      <c r="F57" s="37"/>
      <c r="H57" s="437">
        <f t="shared" si="0"/>
        <v>0</v>
      </c>
    </row>
    <row r="58" spans="6:8" ht="12.75">
      <c r="F58" s="37"/>
      <c r="H58" s="437">
        <f t="shared" si="0"/>
        <v>0</v>
      </c>
    </row>
    <row r="59" spans="6:8" ht="12.75">
      <c r="F59" s="37"/>
      <c r="H59" s="437">
        <f t="shared" si="0"/>
        <v>0</v>
      </c>
    </row>
    <row r="60" spans="6:8" ht="12.75">
      <c r="F60" s="37"/>
      <c r="H60" s="437">
        <f t="shared" si="0"/>
        <v>0</v>
      </c>
    </row>
    <row r="61" spans="6:8" ht="12.75">
      <c r="F61" s="37"/>
      <c r="H61" s="437">
        <f t="shared" si="0"/>
        <v>0</v>
      </c>
    </row>
    <row r="62" spans="6:8" ht="12.75">
      <c r="F62" s="37"/>
      <c r="H62" s="437">
        <f t="shared" si="0"/>
        <v>0</v>
      </c>
    </row>
    <row r="63" spans="6:8" ht="12.75">
      <c r="F63" s="37"/>
      <c r="H63" s="437">
        <f t="shared" si="0"/>
        <v>0</v>
      </c>
    </row>
    <row r="64" spans="6:8" ht="12.75">
      <c r="F64" s="37"/>
      <c r="H64" s="437">
        <f t="shared" si="0"/>
        <v>0</v>
      </c>
    </row>
    <row r="65" spans="6:8" ht="12.75">
      <c r="F65" s="37"/>
      <c r="H65" s="437">
        <f t="shared" si="0"/>
        <v>0</v>
      </c>
    </row>
    <row r="66" spans="6:8" ht="12.75">
      <c r="F66" s="37"/>
      <c r="H66" s="437">
        <f t="shared" si="0"/>
        <v>0</v>
      </c>
    </row>
    <row r="67" spans="6:8" ht="13.5" thickBot="1">
      <c r="F67" s="37"/>
      <c r="H67" s="437">
        <f t="shared" si="0"/>
        <v>0</v>
      </c>
    </row>
    <row r="68" spans="1:8" ht="26.25" customHeight="1" thickBot="1">
      <c r="A68" s="899" t="s">
        <v>0</v>
      </c>
      <c r="B68" s="900"/>
      <c r="C68" s="900"/>
      <c r="D68" s="900"/>
      <c r="E68" s="900"/>
      <c r="F68" s="900"/>
      <c r="G68" s="901"/>
      <c r="H68" s="437">
        <f t="shared" si="0"/>
        <v>0</v>
      </c>
    </row>
    <row r="69" spans="1:9" ht="12.75" customHeight="1">
      <c r="A69" s="216"/>
      <c r="B69" s="217"/>
      <c r="C69" s="217"/>
      <c r="D69" s="372"/>
      <c r="E69" s="217"/>
      <c r="F69" s="288" t="s">
        <v>1</v>
      </c>
      <c r="G69" s="289" t="s">
        <v>1</v>
      </c>
      <c r="H69" s="437"/>
      <c r="I69" s="37"/>
    </row>
    <row r="70" spans="1:9" ht="18">
      <c r="A70" s="290"/>
      <c r="B70" s="291"/>
      <c r="C70" s="291" t="s">
        <v>2</v>
      </c>
      <c r="D70" s="373" t="s">
        <v>24</v>
      </c>
      <c r="E70" s="38"/>
      <c r="F70" s="292" t="s">
        <v>4</v>
      </c>
      <c r="G70" s="293" t="s">
        <v>4</v>
      </c>
      <c r="H70" s="437"/>
      <c r="I70" s="37"/>
    </row>
    <row r="71" spans="1:9" ht="12.75">
      <c r="A71" s="218"/>
      <c r="B71" s="38"/>
      <c r="C71" s="38"/>
      <c r="D71" s="179"/>
      <c r="E71" s="38"/>
      <c r="F71" s="292" t="s">
        <v>273</v>
      </c>
      <c r="G71" s="293" t="s">
        <v>211</v>
      </c>
      <c r="H71" s="437"/>
      <c r="I71" s="37"/>
    </row>
    <row r="72" spans="1:9" ht="12.75" customHeight="1">
      <c r="A72" s="294"/>
      <c r="B72" s="31"/>
      <c r="C72" s="30" t="s">
        <v>24</v>
      </c>
      <c r="D72" s="375"/>
      <c r="E72" s="31"/>
      <c r="F72" s="50" t="s">
        <v>9</v>
      </c>
      <c r="G72" s="295" t="s">
        <v>9</v>
      </c>
      <c r="H72" s="437"/>
      <c r="I72" s="37"/>
    </row>
    <row r="73" spans="1:9" ht="12.75">
      <c r="A73" s="218"/>
      <c r="B73" s="38"/>
      <c r="C73" s="38"/>
      <c r="D73" s="179"/>
      <c r="E73" s="38"/>
      <c r="F73" s="51"/>
      <c r="G73" s="309"/>
      <c r="H73" s="437">
        <f t="shared" si="0"/>
        <v>0</v>
      </c>
      <c r="I73" s="37"/>
    </row>
    <row r="74" spans="1:9" ht="12.75">
      <c r="A74" s="297" t="s">
        <v>25</v>
      </c>
      <c r="B74" s="39"/>
      <c r="C74" s="38"/>
      <c r="D74" s="179"/>
      <c r="E74" s="38"/>
      <c r="F74" s="51"/>
      <c r="G74" s="309"/>
      <c r="H74" s="437">
        <f t="shared" si="0"/>
        <v>0</v>
      </c>
      <c r="I74" s="37"/>
    </row>
    <row r="75" spans="1:9" ht="12.75">
      <c r="A75" s="218"/>
      <c r="B75" s="54" t="s">
        <v>26</v>
      </c>
      <c r="C75" s="38"/>
      <c r="D75" s="179"/>
      <c r="E75" s="38"/>
      <c r="F75" s="46"/>
      <c r="G75" s="309"/>
      <c r="H75" s="437">
        <f t="shared" si="0"/>
        <v>0</v>
      </c>
      <c r="I75" s="37"/>
    </row>
    <row r="76" spans="1:9" ht="12.75">
      <c r="A76" s="218"/>
      <c r="B76" s="60">
        <v>1100</v>
      </c>
      <c r="C76" s="45" t="s">
        <v>27</v>
      </c>
      <c r="D76" s="179"/>
      <c r="E76" s="29"/>
      <c r="F76" s="381">
        <f>179292.19+22448.5-4543.01+32347.15+37376.39+35150.56-66443.11</f>
        <v>235628.66999999998</v>
      </c>
      <c r="G76" s="364">
        <v>302071.78</v>
      </c>
      <c r="H76" s="437">
        <f t="shared" si="0"/>
        <v>35921.35917445808</v>
      </c>
      <c r="I76" s="186"/>
    </row>
    <row r="77" spans="1:9" ht="12.75">
      <c r="A77" s="218"/>
      <c r="B77" s="60">
        <v>1100</v>
      </c>
      <c r="C77" s="45" t="s">
        <v>221</v>
      </c>
      <c r="D77" s="179"/>
      <c r="E77" s="48"/>
      <c r="F77" s="382">
        <f>+G78</f>
        <v>-36669.36</v>
      </c>
      <c r="G77" s="356">
        <v>-66443.10999999987</v>
      </c>
      <c r="H77" s="437">
        <f aca="true" t="shared" si="3" ref="H77:H94">+F77/6.55957</f>
        <v>-5590.2078947248065</v>
      </c>
      <c r="I77" s="186"/>
    </row>
    <row r="78" spans="1:9" ht="18" customHeight="1">
      <c r="A78" s="310">
        <v>1200</v>
      </c>
      <c r="B78" s="298" t="s">
        <v>28</v>
      </c>
      <c r="C78" s="38"/>
      <c r="D78" s="306">
        <f>+'C.E.2001'!D61</f>
        <v>-1453.829999999929</v>
      </c>
      <c r="E78" s="38"/>
      <c r="F78" s="390">
        <f>+D78</f>
        <v>-1453.829999999929</v>
      </c>
      <c r="G78" s="356">
        <v>-36669.36</v>
      </c>
      <c r="H78" s="437">
        <f t="shared" si="3"/>
        <v>-221.6349547302535</v>
      </c>
      <c r="I78" s="186"/>
    </row>
    <row r="79" spans="1:9" ht="12.75" customHeight="1" thickBot="1">
      <c r="A79" s="297"/>
      <c r="B79" s="298"/>
      <c r="C79" s="38"/>
      <c r="D79" s="376"/>
      <c r="E79" s="38"/>
      <c r="F79" s="325"/>
      <c r="G79" s="326"/>
      <c r="H79" s="437">
        <f t="shared" si="3"/>
        <v>0</v>
      </c>
      <c r="I79" s="186"/>
    </row>
    <row r="80" spans="1:9" ht="14.25" customHeight="1" thickBot="1">
      <c r="A80" s="218"/>
      <c r="B80" s="298"/>
      <c r="C80" s="213" t="s">
        <v>22</v>
      </c>
      <c r="D80" s="377"/>
      <c r="E80" s="214" t="s">
        <v>29</v>
      </c>
      <c r="F80" s="389">
        <f>SUM(F76:F78)</f>
        <v>197505.48000000007</v>
      </c>
      <c r="G80" s="383">
        <v>198959.31</v>
      </c>
      <c r="H80" s="437">
        <f t="shared" si="3"/>
        <v>30109.51632500302</v>
      </c>
      <c r="I80" s="186"/>
    </row>
    <row r="81" spans="1:9" ht="12.75">
      <c r="A81" s="297" t="s">
        <v>30</v>
      </c>
      <c r="B81" s="38"/>
      <c r="C81" s="43"/>
      <c r="D81" s="179"/>
      <c r="E81" s="38"/>
      <c r="F81" s="345">
        <f aca="true" t="shared" si="4" ref="F81:F92">D81-E81</f>
        <v>0</v>
      </c>
      <c r="G81" s="384">
        <v>0</v>
      </c>
      <c r="H81" s="437">
        <f t="shared" si="3"/>
        <v>0</v>
      </c>
      <c r="I81" s="186"/>
    </row>
    <row r="82" spans="1:16" ht="12.75">
      <c r="A82" s="218"/>
      <c r="B82" s="52" t="s">
        <v>31</v>
      </c>
      <c r="C82" s="43"/>
      <c r="D82" s="179"/>
      <c r="E82" s="38"/>
      <c r="F82" s="348">
        <f>+F84+F83</f>
        <v>79235</v>
      </c>
      <c r="G82" s="359">
        <v>70084.77</v>
      </c>
      <c r="H82" s="437">
        <f t="shared" si="3"/>
        <v>12079.29788080621</v>
      </c>
      <c r="I82" s="186"/>
      <c r="P82" s="393" t="s">
        <v>270</v>
      </c>
    </row>
    <row r="83" spans="1:17" ht="17.25" customHeight="1">
      <c r="A83" s="218"/>
      <c r="B83" s="311">
        <v>4686</v>
      </c>
      <c r="C83" s="53" t="s">
        <v>32</v>
      </c>
      <c r="D83" s="179"/>
      <c r="E83" s="179"/>
      <c r="F83" s="350">
        <f>+((175*253)+(115*304))</f>
        <v>79235</v>
      </c>
      <c r="G83" s="400">
        <f>+((275*170)+(227*110))+496.3-2131.53</f>
        <v>70084.77</v>
      </c>
      <c r="H83" s="437">
        <f t="shared" si="3"/>
        <v>12079.29788080621</v>
      </c>
      <c r="I83" s="186"/>
      <c r="P83" s="392">
        <f>-70084.77+72344.3</f>
        <v>2259.529999999999</v>
      </c>
      <c r="Q83" s="388">
        <f>+((275*170)+(227*110))</f>
        <v>71720</v>
      </c>
    </row>
    <row r="84" spans="1:9" ht="12.75">
      <c r="A84" s="218"/>
      <c r="B84" s="60">
        <v>4686</v>
      </c>
      <c r="C84" s="312" t="s">
        <v>160</v>
      </c>
      <c r="D84" s="378"/>
      <c r="E84" s="38"/>
      <c r="F84" s="385"/>
      <c r="G84" s="326"/>
      <c r="H84" s="437">
        <f t="shared" si="3"/>
        <v>0</v>
      </c>
      <c r="I84" s="186"/>
    </row>
    <row r="85" spans="1:9" ht="12.75">
      <c r="A85" s="218"/>
      <c r="B85" s="38"/>
      <c r="C85" s="43"/>
      <c r="D85" s="179"/>
      <c r="E85" s="38"/>
      <c r="F85" s="324">
        <f t="shared" si="4"/>
        <v>0</v>
      </c>
      <c r="G85" s="326">
        <v>0</v>
      </c>
      <c r="H85" s="437">
        <f t="shared" si="3"/>
        <v>0</v>
      </c>
      <c r="I85" s="186"/>
    </row>
    <row r="86" spans="1:9" ht="12.75">
      <c r="A86" s="297" t="s">
        <v>33</v>
      </c>
      <c r="B86" s="38"/>
      <c r="C86" s="43"/>
      <c r="D86" s="179"/>
      <c r="E86" s="38"/>
      <c r="F86" s="324">
        <f t="shared" si="4"/>
        <v>0</v>
      </c>
      <c r="G86" s="326">
        <v>0</v>
      </c>
      <c r="H86" s="437">
        <f t="shared" si="3"/>
        <v>0</v>
      </c>
      <c r="I86" s="186"/>
    </row>
    <row r="87" spans="1:11" ht="13.5" customHeight="1">
      <c r="A87" s="313">
        <v>4870</v>
      </c>
      <c r="B87" s="54" t="s">
        <v>34</v>
      </c>
      <c r="C87" s="43"/>
      <c r="D87" s="379"/>
      <c r="E87" s="29"/>
      <c r="F87" s="399">
        <f>130661.19-3515.26</f>
        <v>127145.93000000001</v>
      </c>
      <c r="G87" s="326">
        <v>82957.8</v>
      </c>
      <c r="H87" s="437">
        <f t="shared" si="3"/>
        <v>19383.272074236575</v>
      </c>
      <c r="I87" s="186"/>
      <c r="K87" s="287"/>
    </row>
    <row r="88" spans="1:9" ht="13.5" thickBot="1">
      <c r="A88" s="218"/>
      <c r="B88" s="38"/>
      <c r="C88" s="181" t="s">
        <v>267</v>
      </c>
      <c r="D88" s="179"/>
      <c r="E88" s="38"/>
      <c r="F88" s="324">
        <f t="shared" si="4"/>
        <v>0</v>
      </c>
      <c r="G88" s="384">
        <v>0</v>
      </c>
      <c r="H88" s="437">
        <f t="shared" si="3"/>
        <v>0</v>
      </c>
      <c r="I88" s="186"/>
    </row>
    <row r="89" spans="1:9" ht="13.5" thickBot="1">
      <c r="A89" s="218"/>
      <c r="B89" s="38"/>
      <c r="C89" s="213" t="s">
        <v>22</v>
      </c>
      <c r="D89" s="377"/>
      <c r="E89" s="214" t="s">
        <v>35</v>
      </c>
      <c r="F89" s="386">
        <f>+F82+F87</f>
        <v>206380.93</v>
      </c>
      <c r="G89" s="387">
        <v>153042.57</v>
      </c>
      <c r="H89" s="437">
        <f t="shared" si="3"/>
        <v>31462.569955042785</v>
      </c>
      <c r="I89" s="186"/>
    </row>
    <row r="90" spans="1:9" ht="13.5" thickBot="1">
      <c r="A90" s="218"/>
      <c r="B90" s="38"/>
      <c r="C90" s="52"/>
      <c r="D90" s="179"/>
      <c r="E90" s="38"/>
      <c r="F90" s="324">
        <f t="shared" si="4"/>
        <v>0</v>
      </c>
      <c r="G90" s="384">
        <v>0</v>
      </c>
      <c r="H90" s="437">
        <f t="shared" si="3"/>
        <v>0</v>
      </c>
      <c r="I90" s="186"/>
    </row>
    <row r="91" spans="1:9" ht="13.5" thickBot="1">
      <c r="A91" s="218"/>
      <c r="B91" s="38"/>
      <c r="C91" s="38"/>
      <c r="D91" s="179"/>
      <c r="E91" s="38"/>
      <c r="F91" s="324">
        <f t="shared" si="4"/>
        <v>0</v>
      </c>
      <c r="G91" s="384">
        <v>0</v>
      </c>
      <c r="H91" s="437">
        <f t="shared" si="3"/>
        <v>0</v>
      </c>
      <c r="I91" s="186"/>
    </row>
    <row r="92" spans="1:9" ht="13.5" thickBot="1">
      <c r="A92" s="218"/>
      <c r="B92" s="38"/>
      <c r="C92" s="302"/>
      <c r="D92" s="179"/>
      <c r="E92" s="38"/>
      <c r="F92" s="324">
        <f t="shared" si="4"/>
        <v>0</v>
      </c>
      <c r="G92" s="384">
        <v>0</v>
      </c>
      <c r="H92" s="437">
        <f t="shared" si="3"/>
        <v>0</v>
      </c>
      <c r="I92" s="186"/>
    </row>
    <row r="93" spans="1:9" ht="13.5" thickBot="1">
      <c r="A93" s="218"/>
      <c r="B93" s="38"/>
      <c r="C93" s="302"/>
      <c r="D93" s="179"/>
      <c r="E93" s="38"/>
      <c r="F93" s="324"/>
      <c r="G93" s="384"/>
      <c r="H93" s="437">
        <f t="shared" si="3"/>
        <v>0</v>
      </c>
      <c r="I93" s="186"/>
    </row>
    <row r="94" spans="1:9" ht="13.5" thickBot="1">
      <c r="A94" s="199"/>
      <c r="B94" s="200"/>
      <c r="C94" s="201" t="s">
        <v>23</v>
      </c>
      <c r="D94" s="380"/>
      <c r="E94" s="200"/>
      <c r="F94" s="367">
        <f>+F89+F80</f>
        <v>403886.41000000003</v>
      </c>
      <c r="G94" s="369">
        <v>352001.88</v>
      </c>
      <c r="H94" s="437">
        <f t="shared" si="3"/>
        <v>61572.0862800458</v>
      </c>
      <c r="I94" s="186"/>
    </row>
    <row r="95" spans="6:9" ht="12.75">
      <c r="F95" s="28"/>
      <c r="H95" s="306">
        <f>+F95/6.55957</f>
        <v>0</v>
      </c>
      <c r="I95" s="186"/>
    </row>
    <row r="96" spans="3:9" ht="12.75">
      <c r="C96" s="28"/>
      <c r="F96" s="28"/>
      <c r="H96" s="306">
        <f>+F96/6.55957</f>
        <v>0</v>
      </c>
      <c r="I96" s="37"/>
    </row>
    <row r="97" spans="6:9" ht="12.75">
      <c r="F97" s="28"/>
      <c r="H97" s="306">
        <f>+F97/6.55957</f>
        <v>0</v>
      </c>
      <c r="I97" s="37"/>
    </row>
    <row r="98" spans="6:9" ht="12.75">
      <c r="F98" s="28"/>
      <c r="H98" s="306">
        <f>+F98/6.55957</f>
        <v>0</v>
      </c>
      <c r="I98" s="37"/>
    </row>
    <row r="99" spans="6:9" ht="134.25" customHeight="1">
      <c r="F99" s="28"/>
      <c r="H99" s="306">
        <f>+F99/6.55957</f>
        <v>0</v>
      </c>
      <c r="I99" s="37"/>
    </row>
    <row r="100" spans="4:9" ht="12.75">
      <c r="D100" s="391" t="s">
        <v>3</v>
      </c>
      <c r="F100" s="28">
        <f>+F43</f>
        <v>403886.41000000003</v>
      </c>
      <c r="G100" s="28">
        <v>506493.32</v>
      </c>
      <c r="I100" s="37"/>
    </row>
    <row r="101" spans="6:9" ht="12.75">
      <c r="F101" s="28"/>
      <c r="G101" s="28"/>
      <c r="I101" s="37"/>
    </row>
    <row r="102" spans="3:9" ht="12.75">
      <c r="C102" t="s">
        <v>36</v>
      </c>
      <c r="D102" s="391" t="s">
        <v>24</v>
      </c>
      <c r="F102" s="28">
        <f>+F94</f>
        <v>403886.41000000003</v>
      </c>
      <c r="G102" s="28">
        <v>506493.32</v>
      </c>
      <c r="I102" s="37"/>
    </row>
    <row r="103" spans="6:9" ht="13.5" thickBot="1">
      <c r="F103" s="180"/>
      <c r="G103" s="180"/>
      <c r="I103" s="37"/>
    </row>
    <row r="104" spans="5:9" ht="12.75">
      <c r="E104" t="s">
        <v>202</v>
      </c>
      <c r="F104" s="391">
        <f>-F102+F100</f>
        <v>0</v>
      </c>
      <c r="I104" s="37"/>
    </row>
    <row r="105" spans="6:9" ht="12.75">
      <c r="F105" s="28"/>
      <c r="I105" s="37"/>
    </row>
    <row r="106" spans="6:9" ht="12.75">
      <c r="F106" s="286"/>
      <c r="I106" s="37"/>
    </row>
    <row r="107" ht="12.75">
      <c r="I107" s="37"/>
    </row>
    <row r="108" ht="12.75">
      <c r="I108" s="37"/>
    </row>
    <row r="109" ht="12.75">
      <c r="I109" s="37"/>
    </row>
    <row r="110" ht="12.75">
      <c r="I110" s="37"/>
    </row>
    <row r="111" ht="12.75">
      <c r="I111" s="37"/>
    </row>
    <row r="112" ht="12.75">
      <c r="I112" s="37"/>
    </row>
    <row r="113" ht="12.75">
      <c r="I113" s="37"/>
    </row>
    <row r="114" ht="12.75">
      <c r="I114" s="37"/>
    </row>
    <row r="115" spans="4:9" ht="12.75">
      <c r="D115" s="28" t="s">
        <v>201</v>
      </c>
      <c r="F115" s="28" t="s">
        <v>201</v>
      </c>
      <c r="G115" s="28">
        <v>506493.32</v>
      </c>
      <c r="I115" s="37"/>
    </row>
    <row r="116" spans="3:9" ht="12.75">
      <c r="C116" t="s">
        <v>201</v>
      </c>
      <c r="F116" s="28"/>
      <c r="G116" s="28"/>
      <c r="I116" s="37"/>
    </row>
    <row r="117" spans="3:9" ht="12.75">
      <c r="C117" t="s">
        <v>201</v>
      </c>
      <c r="D117" s="28" t="s">
        <v>201</v>
      </c>
      <c r="F117" s="28" t="s">
        <v>201</v>
      </c>
      <c r="G117" s="28">
        <v>506493.32</v>
      </c>
      <c r="I117" s="37"/>
    </row>
    <row r="118" spans="3:9" ht="12.75">
      <c r="C118" t="s">
        <v>201</v>
      </c>
      <c r="F118" s="179"/>
      <c r="G118" s="28"/>
      <c r="I118" s="37"/>
    </row>
    <row r="119" spans="5:9" ht="12.75">
      <c r="E119" t="s">
        <v>201</v>
      </c>
      <c r="F119" s="28" t="s">
        <v>201</v>
      </c>
      <c r="I119" s="37"/>
    </row>
    <row r="120" ht="12.75">
      <c r="I120" s="37"/>
    </row>
    <row r="121" ht="12.75">
      <c r="I121" s="37"/>
    </row>
    <row r="122" ht="12.75">
      <c r="I122" s="37"/>
    </row>
    <row r="123" ht="12.75">
      <c r="I123" s="37"/>
    </row>
    <row r="124" ht="12.75">
      <c r="I124" s="37"/>
    </row>
    <row r="125" ht="12.75">
      <c r="I125" s="37"/>
    </row>
    <row r="126" ht="12.75">
      <c r="I126" s="37"/>
    </row>
    <row r="127" ht="12.75">
      <c r="I127" s="37"/>
    </row>
    <row r="128" ht="12.75">
      <c r="I128" s="37"/>
    </row>
    <row r="129" ht="12.75">
      <c r="I129" s="37"/>
    </row>
    <row r="130" ht="12.75">
      <c r="I130" s="37"/>
    </row>
    <row r="131" ht="12.75">
      <c r="I131" s="37"/>
    </row>
    <row r="132" ht="12.75">
      <c r="I132" s="37"/>
    </row>
    <row r="133" ht="12.75">
      <c r="I133" s="37"/>
    </row>
    <row r="134" ht="12.75">
      <c r="I134" s="37"/>
    </row>
    <row r="135" ht="12.75">
      <c r="I135" s="37"/>
    </row>
    <row r="136" ht="12.75">
      <c r="I136" s="37"/>
    </row>
    <row r="137" ht="12.75">
      <c r="I137" s="37"/>
    </row>
    <row r="138" ht="12.75">
      <c r="I138" s="37"/>
    </row>
    <row r="139" ht="12.75">
      <c r="I139" s="37"/>
    </row>
    <row r="140" ht="12.75">
      <c r="I140" s="37"/>
    </row>
    <row r="141" ht="12.75">
      <c r="I141" s="37"/>
    </row>
    <row r="142" ht="12.75">
      <c r="I142" s="37"/>
    </row>
    <row r="143" ht="12.75">
      <c r="I143" s="37"/>
    </row>
    <row r="144" ht="12.75">
      <c r="I144" s="37"/>
    </row>
    <row r="145" ht="12.75">
      <c r="I145" s="37"/>
    </row>
    <row r="146" ht="12.75">
      <c r="I146" s="37"/>
    </row>
    <row r="147" ht="12.75">
      <c r="I147" s="37"/>
    </row>
    <row r="148" ht="12.75">
      <c r="I148" s="37"/>
    </row>
    <row r="149" ht="12.75">
      <c r="I149" s="37"/>
    </row>
    <row r="150" ht="12.75">
      <c r="I150" s="37"/>
    </row>
    <row r="151" ht="12.75">
      <c r="I151" s="37"/>
    </row>
    <row r="152" ht="12.75">
      <c r="I152" s="37"/>
    </row>
    <row r="153" ht="12.75">
      <c r="I153" s="37"/>
    </row>
    <row r="154" ht="12.75">
      <c r="I154" s="37"/>
    </row>
    <row r="155" ht="12.75">
      <c r="I155" s="37"/>
    </row>
    <row r="156" ht="12.75">
      <c r="I156" s="37"/>
    </row>
    <row r="157" ht="12.75">
      <c r="I157" s="37"/>
    </row>
    <row r="158" ht="12.75">
      <c r="I158" s="37"/>
    </row>
    <row r="159" ht="12.75">
      <c r="I159" s="37"/>
    </row>
    <row r="160" ht="12.75">
      <c r="I160" s="37"/>
    </row>
    <row r="161" ht="12.75">
      <c r="I161" s="37"/>
    </row>
    <row r="162" ht="12.75">
      <c r="I162" s="37"/>
    </row>
    <row r="163" ht="12.75">
      <c r="I163" s="37"/>
    </row>
    <row r="164" ht="12.75">
      <c r="I164" s="37"/>
    </row>
    <row r="165" ht="12.75">
      <c r="I165" s="37"/>
    </row>
    <row r="166" ht="12.75">
      <c r="I166" s="37"/>
    </row>
    <row r="167" ht="12.75">
      <c r="I167" s="37"/>
    </row>
    <row r="168" ht="12.75">
      <c r="I168" s="37"/>
    </row>
    <row r="169" ht="12.75">
      <c r="I169" s="37"/>
    </row>
    <row r="170" ht="12.75">
      <c r="I170" s="37"/>
    </row>
    <row r="171" ht="12.75">
      <c r="I171" s="37"/>
    </row>
    <row r="172" ht="12.75">
      <c r="I172" s="37"/>
    </row>
    <row r="173" ht="12.75">
      <c r="I173" s="37"/>
    </row>
    <row r="174" ht="12.75">
      <c r="I174" s="37"/>
    </row>
    <row r="175" ht="12.75">
      <c r="I175" s="37"/>
    </row>
    <row r="176" ht="12.75">
      <c r="I176" s="37"/>
    </row>
    <row r="177" ht="12.75">
      <c r="I177" s="37"/>
    </row>
    <row r="178" ht="12.75">
      <c r="I178" s="37"/>
    </row>
    <row r="179" ht="12.75">
      <c r="I179" s="37"/>
    </row>
    <row r="180" ht="12.75">
      <c r="I180" s="37"/>
    </row>
    <row r="181" ht="12.75">
      <c r="I181" s="37"/>
    </row>
    <row r="182" ht="12.75">
      <c r="I182" s="37"/>
    </row>
    <row r="183" ht="12.75">
      <c r="I183" s="37"/>
    </row>
    <row r="184" ht="12.75">
      <c r="I184" s="37"/>
    </row>
    <row r="185" ht="12.75">
      <c r="I185" s="37"/>
    </row>
    <row r="186" ht="12.75">
      <c r="I186" s="37"/>
    </row>
    <row r="187" ht="12.75">
      <c r="I187" s="37"/>
    </row>
    <row r="188" ht="12.75">
      <c r="I188" s="37"/>
    </row>
    <row r="189" ht="12.75">
      <c r="I189" s="37"/>
    </row>
    <row r="190" ht="12.75">
      <c r="I190" s="37"/>
    </row>
    <row r="191" ht="12.75">
      <c r="I191" s="37"/>
    </row>
    <row r="192" ht="12.75">
      <c r="I192" s="37"/>
    </row>
    <row r="193" ht="12.75">
      <c r="I193" s="37"/>
    </row>
    <row r="194" ht="12.75">
      <c r="I194" s="37"/>
    </row>
    <row r="195" ht="12.75">
      <c r="I195" s="37"/>
    </row>
    <row r="196" ht="12.75">
      <c r="I196" s="37"/>
    </row>
    <row r="197" ht="12.75">
      <c r="I197" s="37"/>
    </row>
    <row r="198" ht="12.75">
      <c r="I198" s="37"/>
    </row>
    <row r="199" ht="12.75">
      <c r="I199" s="37"/>
    </row>
    <row r="200" ht="12.75">
      <c r="I200" s="37"/>
    </row>
    <row r="201" ht="12.75">
      <c r="I201" s="37"/>
    </row>
    <row r="202" ht="12.75">
      <c r="I202" s="37"/>
    </row>
    <row r="203" ht="12.75">
      <c r="I203" s="37"/>
    </row>
    <row r="204" ht="12.75">
      <c r="I204" s="37"/>
    </row>
    <row r="205" ht="12.75">
      <c r="I205" s="37"/>
    </row>
    <row r="206" ht="12.75">
      <c r="I206" s="37"/>
    </row>
    <row r="207" ht="12.75">
      <c r="I207" s="37"/>
    </row>
    <row r="208" ht="12.75">
      <c r="I208" s="37"/>
    </row>
    <row r="209" ht="12.75">
      <c r="I209" s="37"/>
    </row>
    <row r="210" ht="12.75">
      <c r="I210" s="37"/>
    </row>
    <row r="211" ht="12.75">
      <c r="I211" s="37"/>
    </row>
    <row r="212" ht="12.75">
      <c r="I212" s="37"/>
    </row>
    <row r="213" ht="12.75">
      <c r="I213" s="37"/>
    </row>
    <row r="214" ht="12.75">
      <c r="I214" s="37"/>
    </row>
    <row r="215" ht="12.75">
      <c r="I215" s="37"/>
    </row>
    <row r="216" ht="12.75">
      <c r="I216" s="37"/>
    </row>
    <row r="217" ht="12.75">
      <c r="I217" s="37"/>
    </row>
    <row r="218" ht="12.75">
      <c r="I218" s="37"/>
    </row>
    <row r="219" ht="12.75">
      <c r="I219" s="37"/>
    </row>
    <row r="220" ht="12.75">
      <c r="I220" s="37"/>
    </row>
    <row r="221" ht="12.75">
      <c r="I221" s="37"/>
    </row>
    <row r="222" ht="12.75">
      <c r="I222" s="37"/>
    </row>
    <row r="223" ht="12.75">
      <c r="I223" s="37"/>
    </row>
    <row r="224" ht="12.75">
      <c r="I224" s="37"/>
    </row>
    <row r="225" ht="12.75">
      <c r="I225" s="37"/>
    </row>
    <row r="226" ht="12.75">
      <c r="I226" s="37"/>
    </row>
    <row r="227" ht="12.75">
      <c r="I227" s="37"/>
    </row>
    <row r="228" ht="12.75">
      <c r="I228" s="37"/>
    </row>
    <row r="229" ht="12.75">
      <c r="I229" s="37"/>
    </row>
    <row r="230" ht="12.75">
      <c r="I230" s="37"/>
    </row>
    <row r="231" ht="12.75">
      <c r="I231" s="37"/>
    </row>
    <row r="232" ht="12.75">
      <c r="I232" s="37"/>
    </row>
    <row r="233" ht="12.75">
      <c r="I233" s="37"/>
    </row>
    <row r="234" ht="12.75">
      <c r="I234" s="37"/>
    </row>
    <row r="235" ht="12.75">
      <c r="I235" s="37"/>
    </row>
    <row r="236" ht="12.75">
      <c r="I236" s="37"/>
    </row>
    <row r="237" ht="12.75">
      <c r="I237" s="37"/>
    </row>
    <row r="238" ht="12.75">
      <c r="I238" s="37"/>
    </row>
    <row r="239" ht="12.75">
      <c r="I239" s="37"/>
    </row>
    <row r="240" ht="12.75">
      <c r="I240" s="37"/>
    </row>
    <row r="241" ht="12.75">
      <c r="I241" s="37"/>
    </row>
    <row r="242" ht="12.75">
      <c r="I242" s="37"/>
    </row>
    <row r="243" ht="12.75">
      <c r="I243" s="37"/>
    </row>
    <row r="244" ht="12.75">
      <c r="I244" s="37"/>
    </row>
    <row r="245" ht="12.75">
      <c r="I245" s="37"/>
    </row>
    <row r="246" ht="12.75">
      <c r="I246" s="37"/>
    </row>
    <row r="247" ht="12.75">
      <c r="I247" s="37"/>
    </row>
    <row r="248" ht="12.75">
      <c r="I248" s="37"/>
    </row>
    <row r="249" ht="12.75">
      <c r="I249" s="37"/>
    </row>
    <row r="250" ht="12.75">
      <c r="I250" s="37"/>
    </row>
    <row r="251" ht="12.75">
      <c r="I251" s="37"/>
    </row>
    <row r="252" ht="12.75">
      <c r="I252" s="37"/>
    </row>
    <row r="253" ht="12.75">
      <c r="I253" s="37"/>
    </row>
    <row r="254" ht="12.75">
      <c r="I254" s="37"/>
    </row>
    <row r="255" ht="12.75">
      <c r="I255" s="37"/>
    </row>
    <row r="256" ht="12.75">
      <c r="I256" s="37"/>
    </row>
    <row r="257" ht="12.75">
      <c r="I257" s="37"/>
    </row>
    <row r="258" ht="12.75">
      <c r="I258" s="37"/>
    </row>
    <row r="259" ht="12.75">
      <c r="I259" s="37"/>
    </row>
    <row r="260" ht="12.75">
      <c r="I260" s="37"/>
    </row>
    <row r="261" ht="12.75">
      <c r="I261" s="37"/>
    </row>
    <row r="262" ht="12.75">
      <c r="I262" s="37"/>
    </row>
    <row r="263" ht="12.75">
      <c r="I263" s="37"/>
    </row>
    <row r="264" ht="12.75">
      <c r="I264" s="37"/>
    </row>
    <row r="265" ht="12.75">
      <c r="I265" s="37"/>
    </row>
    <row r="266" ht="12.75">
      <c r="I266" s="37"/>
    </row>
    <row r="267" ht="12.75">
      <c r="I267" s="37"/>
    </row>
    <row r="268" ht="12.75">
      <c r="I268" s="37"/>
    </row>
    <row r="269" ht="12.75">
      <c r="I269" s="37"/>
    </row>
    <row r="270" ht="12.75">
      <c r="I270" s="37"/>
    </row>
    <row r="271" ht="12.75">
      <c r="I271" s="37"/>
    </row>
    <row r="272" ht="12.75">
      <c r="I272" s="37"/>
    </row>
    <row r="273" ht="12.75">
      <c r="I273" s="37"/>
    </row>
    <row r="274" ht="12.75">
      <c r="I274" s="37"/>
    </row>
    <row r="275" ht="12.75">
      <c r="I275" s="37"/>
    </row>
    <row r="276" ht="12.75">
      <c r="I276" s="37"/>
    </row>
    <row r="277" ht="12.75">
      <c r="I277" s="37"/>
    </row>
    <row r="278" ht="12.75">
      <c r="I278" s="37"/>
    </row>
    <row r="279" ht="12.75">
      <c r="I279" s="37"/>
    </row>
    <row r="280" ht="12.75">
      <c r="I280" s="37"/>
    </row>
    <row r="281" ht="12.75">
      <c r="I281" s="37"/>
    </row>
    <row r="282" ht="12.75">
      <c r="I282" s="37"/>
    </row>
    <row r="283" ht="12.75">
      <c r="I283" s="37"/>
    </row>
    <row r="284" ht="12.75">
      <c r="I284" s="37"/>
    </row>
    <row r="285" ht="12.75">
      <c r="I285" s="37"/>
    </row>
    <row r="286" ht="12.75">
      <c r="I286" s="37"/>
    </row>
    <row r="287" ht="12.75">
      <c r="I287" s="37"/>
    </row>
    <row r="288" ht="12.75">
      <c r="I288" s="37"/>
    </row>
    <row r="289" ht="12.75">
      <c r="I289" s="37"/>
    </row>
    <row r="290" ht="12.75">
      <c r="I290" s="37"/>
    </row>
    <row r="291" ht="12.75">
      <c r="I291" s="37"/>
    </row>
    <row r="292" ht="12.75">
      <c r="I292" s="37"/>
    </row>
    <row r="293" ht="12.75">
      <c r="I293" s="37"/>
    </row>
    <row r="294" ht="12.75">
      <c r="I294" s="37"/>
    </row>
    <row r="295" ht="12.75">
      <c r="I295" s="37"/>
    </row>
    <row r="296" ht="12.75">
      <c r="I296" s="37"/>
    </row>
    <row r="297" ht="12.75">
      <c r="I297" s="37"/>
    </row>
    <row r="298" ht="12.75">
      <c r="I298" s="37"/>
    </row>
    <row r="299" ht="12.75">
      <c r="I299" s="37"/>
    </row>
    <row r="300" ht="12.75">
      <c r="I300" s="37"/>
    </row>
    <row r="301" ht="12.75">
      <c r="I301" s="37"/>
    </row>
    <row r="302" ht="12.75">
      <c r="I302" s="37"/>
    </row>
    <row r="303" ht="12.75">
      <c r="I303" s="37"/>
    </row>
    <row r="304" ht="12.75">
      <c r="I304" s="37"/>
    </row>
    <row r="305" ht="12.75">
      <c r="I305" s="37"/>
    </row>
    <row r="306" ht="12.75">
      <c r="I306" s="37"/>
    </row>
    <row r="307" ht="12.75">
      <c r="I307" s="37"/>
    </row>
    <row r="308" ht="12.75">
      <c r="I308" s="37"/>
    </row>
    <row r="309" ht="12.75">
      <c r="I309" s="37"/>
    </row>
    <row r="310" ht="12.75">
      <c r="I310" s="37"/>
    </row>
    <row r="311" ht="12.75">
      <c r="I311" s="37"/>
    </row>
    <row r="312" ht="12.75">
      <c r="I312" s="37"/>
    </row>
    <row r="313" ht="12.75">
      <c r="I313" s="37"/>
    </row>
    <row r="314" ht="12.75">
      <c r="I314" s="37"/>
    </row>
    <row r="315" ht="12.75">
      <c r="I315" s="37"/>
    </row>
    <row r="316" ht="12.75">
      <c r="I316" s="37"/>
    </row>
    <row r="317" ht="12.75">
      <c r="I317" s="37"/>
    </row>
    <row r="318" ht="12.75">
      <c r="I318" s="37"/>
    </row>
    <row r="319" ht="12.75">
      <c r="I319" s="37"/>
    </row>
    <row r="320" ht="12.75">
      <c r="I320" s="37"/>
    </row>
    <row r="321" ht="12.75">
      <c r="I321" s="37"/>
    </row>
    <row r="322" ht="12.75">
      <c r="I322" s="37"/>
    </row>
    <row r="323" ht="12.75">
      <c r="I323" s="37"/>
    </row>
    <row r="324" ht="12.75">
      <c r="I324" s="37"/>
    </row>
    <row r="325" ht="12.75">
      <c r="I325" s="37"/>
    </row>
    <row r="326" ht="12.75">
      <c r="I326" s="37"/>
    </row>
    <row r="327" ht="12.75">
      <c r="I327" s="37"/>
    </row>
    <row r="328" ht="12.75">
      <c r="I328" s="37"/>
    </row>
    <row r="329" ht="12.75">
      <c r="I329" s="37"/>
    </row>
    <row r="330" ht="12.75">
      <c r="I330" s="37"/>
    </row>
    <row r="331" ht="12.75">
      <c r="I331" s="37"/>
    </row>
    <row r="332" ht="12.75">
      <c r="I332" s="37"/>
    </row>
    <row r="333" ht="12.75">
      <c r="I333" s="37"/>
    </row>
    <row r="334" ht="12.75">
      <c r="I334" s="37"/>
    </row>
    <row r="335" ht="12.75">
      <c r="I335" s="37"/>
    </row>
    <row r="336" ht="12.75">
      <c r="I336" s="37"/>
    </row>
    <row r="337" ht="12.75">
      <c r="I337" s="37"/>
    </row>
    <row r="338" ht="12.75">
      <c r="I338" s="37"/>
    </row>
    <row r="339" ht="12.75">
      <c r="I339" s="37"/>
    </row>
    <row r="340" ht="12.75">
      <c r="I340" s="37"/>
    </row>
    <row r="341" ht="12.75">
      <c r="I341" s="37"/>
    </row>
    <row r="342" ht="12.75">
      <c r="I342" s="37"/>
    </row>
    <row r="343" ht="12.75">
      <c r="I343" s="37"/>
    </row>
    <row r="344" ht="12.75">
      <c r="I344" s="37"/>
    </row>
  </sheetData>
  <sheetProtection/>
  <mergeCells count="2">
    <mergeCell ref="A1:G1"/>
    <mergeCell ref="A68:G68"/>
  </mergeCells>
  <printOptions/>
  <pageMargins left="0.3937007874015748" right="0.3937007874015748" top="0.1968503937007874" bottom="0.1968503937007874" header="0.07874015748031496" footer="0"/>
  <pageSetup blackAndWhite="1" fitToHeight="1" fitToWidth="1" horizontalDpi="300" verticalDpi="300" orientation="portrait" paperSize="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O74"/>
  <sheetViews>
    <sheetView zoomScalePageLayoutView="0" workbookViewId="0" topLeftCell="A1">
      <selection activeCell="D20" sqref="D20"/>
    </sheetView>
  </sheetViews>
  <sheetFormatPr defaultColWidth="11.421875" defaultRowHeight="12.75"/>
  <cols>
    <col min="1" max="1" width="6.421875" style="0" customWidth="1"/>
    <col min="2" max="2" width="6.00390625" style="0" customWidth="1"/>
    <col min="3" max="3" width="33.57421875" style="0" customWidth="1"/>
    <col min="4" max="7" width="12.7109375" style="0" customWidth="1"/>
    <col min="8" max="8" width="0" style="0" hidden="1" customWidth="1"/>
    <col min="9" max="9" width="0" style="37" hidden="1" customWidth="1"/>
    <col min="10" max="12" width="0" style="0" hidden="1" customWidth="1"/>
  </cols>
  <sheetData>
    <row r="1" spans="1:7" ht="44.25" customHeight="1" thickBot="1">
      <c r="A1" s="899" t="s">
        <v>0</v>
      </c>
      <c r="B1" s="900"/>
      <c r="C1" s="900"/>
      <c r="D1" s="900"/>
      <c r="E1" s="900"/>
      <c r="F1" s="900"/>
      <c r="G1" s="901"/>
    </row>
    <row r="2" spans="1:9" ht="12.75">
      <c r="A2" s="216"/>
      <c r="B2" s="217"/>
      <c r="C2" s="314"/>
      <c r="D2" s="217"/>
      <c r="E2" s="217"/>
      <c r="F2" s="288" t="s">
        <v>1</v>
      </c>
      <c r="G2" s="289" t="s">
        <v>1</v>
      </c>
      <c r="I2" s="37" t="s">
        <v>1</v>
      </c>
    </row>
    <row r="3" spans="1:9" ht="18">
      <c r="A3" s="315"/>
      <c r="B3" s="291"/>
      <c r="C3" s="291" t="s">
        <v>37</v>
      </c>
      <c r="D3" s="291"/>
      <c r="E3" s="38"/>
      <c r="F3" s="292" t="s">
        <v>4</v>
      </c>
      <c r="G3" s="293" t="s">
        <v>5</v>
      </c>
      <c r="I3" s="37" t="s">
        <v>5</v>
      </c>
    </row>
    <row r="4" spans="1:9" ht="12.75">
      <c r="A4" s="218"/>
      <c r="B4" s="38"/>
      <c r="C4" s="38"/>
      <c r="D4" s="38"/>
      <c r="E4" s="38"/>
      <c r="F4" s="292" t="s">
        <v>274</v>
      </c>
      <c r="G4" s="293" t="s">
        <v>218</v>
      </c>
      <c r="I4" s="37" t="s">
        <v>6</v>
      </c>
    </row>
    <row r="5" spans="1:9" ht="12.75">
      <c r="A5" s="294"/>
      <c r="B5" s="31"/>
      <c r="C5" s="30"/>
      <c r="D5" s="33" t="s">
        <v>38</v>
      </c>
      <c r="E5" s="34"/>
      <c r="F5" s="40" t="s">
        <v>22</v>
      </c>
      <c r="G5" s="316" t="s">
        <v>22</v>
      </c>
      <c r="H5" s="32"/>
      <c r="I5" s="37" t="s">
        <v>22</v>
      </c>
    </row>
    <row r="6" spans="1:8" ht="16.5" customHeight="1">
      <c r="A6" s="297" t="s">
        <v>39</v>
      </c>
      <c r="B6" s="38"/>
      <c r="C6" s="38"/>
      <c r="D6" s="41"/>
      <c r="E6" s="41"/>
      <c r="F6" s="42"/>
      <c r="G6" s="317"/>
      <c r="H6" s="32"/>
    </row>
    <row r="7" spans="1:8" ht="13.5" customHeight="1">
      <c r="A7" s="297"/>
      <c r="B7" s="54" t="s">
        <v>40</v>
      </c>
      <c r="C7" s="38"/>
      <c r="D7" s="41"/>
      <c r="E7" s="41"/>
      <c r="F7" s="42"/>
      <c r="G7" s="317"/>
      <c r="H7" s="32"/>
    </row>
    <row r="8" spans="1:9" ht="12.75">
      <c r="A8" s="218"/>
      <c r="B8" s="318">
        <v>7060</v>
      </c>
      <c r="C8" s="319" t="s">
        <v>41</v>
      </c>
      <c r="D8" s="323">
        <v>23075</v>
      </c>
      <c r="E8" s="324"/>
      <c r="F8" s="325">
        <f>+D8</f>
        <v>23075</v>
      </c>
      <c r="G8" s="326">
        <v>23075</v>
      </c>
      <c r="H8" s="32"/>
      <c r="I8" s="186">
        <v>18550</v>
      </c>
    </row>
    <row r="9" spans="1:9" ht="12.75">
      <c r="A9" s="218"/>
      <c r="B9" s="318">
        <v>7060</v>
      </c>
      <c r="C9" s="319" t="s">
        <v>42</v>
      </c>
      <c r="D9" s="323">
        <v>15600</v>
      </c>
      <c r="E9" s="324"/>
      <c r="F9" s="325">
        <f aca="true" t="shared" si="0" ref="F9:F16">+D9</f>
        <v>15600</v>
      </c>
      <c r="G9" s="326">
        <v>15600</v>
      </c>
      <c r="H9" s="32"/>
      <c r="I9" s="186">
        <v>13400</v>
      </c>
    </row>
    <row r="10" spans="1:9" ht="12.75">
      <c r="A10" s="218"/>
      <c r="B10" s="318">
        <v>7060</v>
      </c>
      <c r="C10" s="319" t="s">
        <v>43</v>
      </c>
      <c r="D10" s="323">
        <v>3900</v>
      </c>
      <c r="E10" s="324"/>
      <c r="F10" s="325">
        <f t="shared" si="0"/>
        <v>3900</v>
      </c>
      <c r="G10" s="326">
        <v>3900</v>
      </c>
      <c r="H10" s="32"/>
      <c r="I10" s="186">
        <v>3350</v>
      </c>
    </row>
    <row r="11" spans="1:9" ht="12.75">
      <c r="A11" s="218"/>
      <c r="B11" s="318">
        <v>7071</v>
      </c>
      <c r="C11" s="319" t="s">
        <v>44</v>
      </c>
      <c r="D11" s="323">
        <v>123430.9</v>
      </c>
      <c r="E11" s="324"/>
      <c r="F11" s="325">
        <f t="shared" si="0"/>
        <v>123430.9</v>
      </c>
      <c r="G11" s="326">
        <v>114000</v>
      </c>
      <c r="H11" s="32"/>
      <c r="I11" s="186">
        <v>93000</v>
      </c>
    </row>
    <row r="12" spans="1:9" ht="12.75">
      <c r="A12" s="218"/>
      <c r="B12" s="318">
        <v>7071</v>
      </c>
      <c r="C12" s="319" t="s">
        <v>45</v>
      </c>
      <c r="D12" s="323">
        <v>215522.4</v>
      </c>
      <c r="E12" s="324"/>
      <c r="F12" s="325">
        <f t="shared" si="0"/>
        <v>215522.4</v>
      </c>
      <c r="G12" s="326">
        <v>181238.9</v>
      </c>
      <c r="H12" s="32"/>
      <c r="I12" s="186">
        <v>129924</v>
      </c>
    </row>
    <row r="13" spans="1:9" ht="12.75">
      <c r="A13" s="218"/>
      <c r="B13" s="318">
        <v>7083</v>
      </c>
      <c r="C13" s="319" t="s">
        <v>46</v>
      </c>
      <c r="D13" s="323">
        <v>5490</v>
      </c>
      <c r="E13" s="324"/>
      <c r="F13" s="325">
        <f t="shared" si="0"/>
        <v>5490</v>
      </c>
      <c r="G13" s="326">
        <v>1000</v>
      </c>
      <c r="H13" s="32"/>
      <c r="I13" s="186">
        <v>4300</v>
      </c>
    </row>
    <row r="14" spans="1:9" ht="12.75">
      <c r="A14" s="218"/>
      <c r="B14" s="318">
        <v>7083</v>
      </c>
      <c r="C14" s="320" t="s">
        <v>47</v>
      </c>
      <c r="D14" s="327"/>
      <c r="E14" s="324"/>
      <c r="F14" s="325">
        <f t="shared" si="0"/>
        <v>0</v>
      </c>
      <c r="G14" s="326">
        <v>0</v>
      </c>
      <c r="H14" s="32"/>
      <c r="I14" s="186">
        <v>540</v>
      </c>
    </row>
    <row r="15" spans="1:9" ht="12.75">
      <c r="A15" s="218"/>
      <c r="B15" s="318">
        <v>7083</v>
      </c>
      <c r="C15" s="59" t="s">
        <v>269</v>
      </c>
      <c r="D15" s="323">
        <v>2505</v>
      </c>
      <c r="E15" s="324"/>
      <c r="F15" s="325">
        <f t="shared" si="0"/>
        <v>2505</v>
      </c>
      <c r="G15" s="326">
        <v>1525</v>
      </c>
      <c r="H15" s="32"/>
      <c r="I15" s="186">
        <v>1731</v>
      </c>
    </row>
    <row r="16" spans="1:9" ht="12.75">
      <c r="A16" s="218"/>
      <c r="B16" s="318">
        <v>7083</v>
      </c>
      <c r="C16" s="59" t="s">
        <v>48</v>
      </c>
      <c r="D16" s="323">
        <v>19356.17</v>
      </c>
      <c r="E16" s="324"/>
      <c r="F16" s="325">
        <f t="shared" si="0"/>
        <v>19356.17</v>
      </c>
      <c r="G16" s="326">
        <v>17330.8</v>
      </c>
      <c r="H16" s="32"/>
      <c r="I16" s="186">
        <v>19034.9</v>
      </c>
    </row>
    <row r="17" spans="1:9" ht="4.5" customHeight="1" thickBot="1">
      <c r="A17" s="218"/>
      <c r="B17" s="318"/>
      <c r="C17" s="319"/>
      <c r="D17" s="328"/>
      <c r="E17" s="324"/>
      <c r="F17" s="329"/>
      <c r="G17" s="330"/>
      <c r="H17" s="32"/>
      <c r="I17" s="186"/>
    </row>
    <row r="18" spans="1:9" ht="12.75">
      <c r="A18" s="218"/>
      <c r="B18" s="318"/>
      <c r="C18" s="39" t="s">
        <v>49</v>
      </c>
      <c r="D18" s="323">
        <f>SUM(D8:D17)</f>
        <v>408879.47</v>
      </c>
      <c r="E18" s="324"/>
      <c r="F18" s="325">
        <f>SUM(F8:F17)</f>
        <v>408879.47</v>
      </c>
      <c r="G18" s="326">
        <v>357669.7</v>
      </c>
      <c r="H18" s="32"/>
      <c r="I18" s="186">
        <v>283829.9</v>
      </c>
    </row>
    <row r="19" spans="1:9" ht="12.75">
      <c r="A19" s="218"/>
      <c r="B19" s="318"/>
      <c r="C19" s="319"/>
      <c r="D19" s="323"/>
      <c r="E19" s="324"/>
      <c r="F19" s="325"/>
      <c r="G19" s="326"/>
      <c r="H19" s="32"/>
      <c r="I19" s="186"/>
    </row>
    <row r="20" spans="1:9" ht="12.75">
      <c r="A20" s="218"/>
      <c r="B20" s="318">
        <v>7405</v>
      </c>
      <c r="C20" s="319" t="s">
        <v>50</v>
      </c>
      <c r="D20" s="323">
        <f>317255.4+51929.39</f>
        <v>369184.79000000004</v>
      </c>
      <c r="E20" s="324"/>
      <c r="F20" s="325">
        <f>+D20</f>
        <v>369184.79000000004</v>
      </c>
      <c r="G20" s="326">
        <v>340068.43</v>
      </c>
      <c r="H20" s="32"/>
      <c r="I20" s="186">
        <v>317717</v>
      </c>
    </row>
    <row r="21" spans="1:9" ht="12.75">
      <c r="A21" s="218"/>
      <c r="B21" s="318">
        <v>7405</v>
      </c>
      <c r="C21" s="59" t="s">
        <v>268</v>
      </c>
      <c r="D21" s="323">
        <f>15000+4200</f>
        <v>19200</v>
      </c>
      <c r="E21" s="324"/>
      <c r="F21" s="325">
        <f>+D21</f>
        <v>19200</v>
      </c>
      <c r="G21" s="326">
        <v>20200</v>
      </c>
      <c r="H21" s="32"/>
      <c r="I21" s="186">
        <v>85616.02</v>
      </c>
    </row>
    <row r="22" spans="1:9" ht="12.75">
      <c r="A22" s="321" t="s">
        <v>224</v>
      </c>
      <c r="B22" s="318">
        <v>7405</v>
      </c>
      <c r="C22" s="319" t="s">
        <v>51</v>
      </c>
      <c r="D22" s="323">
        <v>85416.5</v>
      </c>
      <c r="E22" s="324"/>
      <c r="F22" s="325">
        <f>+D22</f>
        <v>85416.5</v>
      </c>
      <c r="G22" s="326">
        <v>230109.01</v>
      </c>
      <c r="H22" s="32"/>
      <c r="I22" s="186">
        <v>747.87</v>
      </c>
    </row>
    <row r="23" spans="1:9" ht="12.75">
      <c r="A23" s="218"/>
      <c r="B23" s="318">
        <v>7406</v>
      </c>
      <c r="C23" s="319" t="s">
        <v>223</v>
      </c>
      <c r="D23" s="323">
        <v>0</v>
      </c>
      <c r="E23" s="324"/>
      <c r="F23" s="325">
        <f>+D23</f>
        <v>0</v>
      </c>
      <c r="G23" s="326">
        <v>0</v>
      </c>
      <c r="H23" s="32"/>
      <c r="I23" s="186">
        <v>7384.62</v>
      </c>
    </row>
    <row r="24" spans="1:9" ht="12.75">
      <c r="A24" s="218"/>
      <c r="B24" s="318">
        <v>7580</v>
      </c>
      <c r="C24" s="59" t="s">
        <v>52</v>
      </c>
      <c r="D24" s="331">
        <f>100+24210.02</f>
        <v>24310.02</v>
      </c>
      <c r="E24" s="324"/>
      <c r="F24" s="325">
        <f>+D24</f>
        <v>24310.02</v>
      </c>
      <c r="G24" s="326">
        <v>31594.7</v>
      </c>
      <c r="H24" s="32"/>
      <c r="I24" s="186">
        <v>3000</v>
      </c>
    </row>
    <row r="25" spans="1:9" ht="3" customHeight="1" thickBot="1">
      <c r="A25" s="218"/>
      <c r="B25" s="38"/>
      <c r="C25" s="38"/>
      <c r="D25" s="329"/>
      <c r="E25" s="324"/>
      <c r="F25" s="329">
        <f>+D25+E25</f>
        <v>0</v>
      </c>
      <c r="G25" s="330">
        <v>0</v>
      </c>
      <c r="H25" s="32"/>
      <c r="I25" s="186">
        <v>0</v>
      </c>
    </row>
    <row r="26" spans="1:9" ht="17.25" customHeight="1">
      <c r="A26" s="218"/>
      <c r="B26" s="38"/>
      <c r="C26" s="54" t="s">
        <v>22</v>
      </c>
      <c r="D26" s="332">
        <f>SUM(D18:D24)</f>
        <v>906990.78</v>
      </c>
      <c r="E26" s="324"/>
      <c r="F26" s="325">
        <f>+D26+E26</f>
        <v>906990.78</v>
      </c>
      <c r="G26" s="326">
        <v>979641.84</v>
      </c>
      <c r="H26" s="32">
        <v>698295.41</v>
      </c>
      <c r="I26" s="186">
        <v>698295.41</v>
      </c>
    </row>
    <row r="27" spans="1:9" ht="13.5" thickBot="1">
      <c r="A27" s="218"/>
      <c r="B27" s="38"/>
      <c r="C27" s="38" t="s">
        <v>272</v>
      </c>
      <c r="D27" s="360">
        <f>+BILAN2001!T25</f>
        <v>1429</v>
      </c>
      <c r="E27" s="324"/>
      <c r="F27" s="325">
        <f>+D27-E27</f>
        <v>1429</v>
      </c>
      <c r="G27" s="326"/>
      <c r="H27" s="32"/>
      <c r="I27" s="186">
        <v>0</v>
      </c>
    </row>
    <row r="28" spans="1:9" s="55" customFormat="1" ht="16.5" customHeight="1" thickBot="1">
      <c r="A28" s="202"/>
      <c r="B28" s="203"/>
      <c r="C28" s="204" t="s">
        <v>53</v>
      </c>
      <c r="D28" s="370">
        <f>+D26+D27</f>
        <v>908419.78</v>
      </c>
      <c r="E28" s="334"/>
      <c r="F28" s="333">
        <f>+D28+E28</f>
        <v>908419.78</v>
      </c>
      <c r="G28" s="335">
        <v>979641.84</v>
      </c>
      <c r="H28" s="49"/>
      <c r="I28" s="198">
        <v>698295.41</v>
      </c>
    </row>
    <row r="29" spans="1:9" ht="12.75">
      <c r="A29" s="218"/>
      <c r="B29" s="38"/>
      <c r="C29" s="38"/>
      <c r="D29" s="324"/>
      <c r="E29" s="324"/>
      <c r="F29" s="325"/>
      <c r="G29" s="326"/>
      <c r="H29" s="32"/>
      <c r="I29" s="186"/>
    </row>
    <row r="30" spans="1:9" ht="12.75">
      <c r="A30" s="297" t="s">
        <v>54</v>
      </c>
      <c r="B30" s="38"/>
      <c r="C30" s="38"/>
      <c r="D30" s="324"/>
      <c r="E30" s="324"/>
      <c r="F30" s="325"/>
      <c r="G30" s="326"/>
      <c r="H30" s="32"/>
      <c r="I30" s="186">
        <v>0</v>
      </c>
    </row>
    <row r="31" spans="1:9" ht="12.75">
      <c r="A31" s="218"/>
      <c r="B31" s="54" t="s">
        <v>55</v>
      </c>
      <c r="C31" s="38"/>
      <c r="D31" s="324"/>
      <c r="E31" s="324"/>
      <c r="F31" s="325"/>
      <c r="G31" s="326"/>
      <c r="H31" s="32"/>
      <c r="I31" s="186">
        <v>0</v>
      </c>
    </row>
    <row r="32" spans="1:15" s="409" customFormat="1" ht="10.5" customHeight="1">
      <c r="A32" s="403"/>
      <c r="B32" s="404">
        <v>6070</v>
      </c>
      <c r="C32" s="320" t="s">
        <v>41</v>
      </c>
      <c r="D32" s="327">
        <v>23075</v>
      </c>
      <c r="E32" s="342"/>
      <c r="F32" s="405">
        <f>+D32</f>
        <v>23075</v>
      </c>
      <c r="G32" s="406">
        <v>23075</v>
      </c>
      <c r="H32" s="407"/>
      <c r="I32" s="408">
        <v>18550</v>
      </c>
      <c r="M32" s="410">
        <f>+F32+F33+F51</f>
        <v>104832.20999999999</v>
      </c>
      <c r="O32" s="409">
        <v>311984</v>
      </c>
    </row>
    <row r="33" spans="1:15" s="409" customFormat="1" ht="10.5" customHeight="1">
      <c r="A33" s="403"/>
      <c r="B33" s="404">
        <v>6070</v>
      </c>
      <c r="C33" s="320" t="s">
        <v>43</v>
      </c>
      <c r="D33" s="411">
        <v>3950</v>
      </c>
      <c r="E33" s="342"/>
      <c r="F33" s="405">
        <f aca="true" t="shared" si="1" ref="F33:F55">+D33</f>
        <v>3950</v>
      </c>
      <c r="G33" s="406">
        <v>3900</v>
      </c>
      <c r="H33" s="407"/>
      <c r="I33" s="408">
        <v>3350</v>
      </c>
      <c r="O33" s="409">
        <v>29565</v>
      </c>
    </row>
    <row r="34" spans="1:15" s="409" customFormat="1" ht="10.5" customHeight="1">
      <c r="A34" s="403"/>
      <c r="B34" s="404">
        <v>6070</v>
      </c>
      <c r="C34" s="412" t="s">
        <v>56</v>
      </c>
      <c r="D34" s="327">
        <v>182407.72</v>
      </c>
      <c r="E34" s="342"/>
      <c r="F34" s="405">
        <f t="shared" si="1"/>
        <v>182407.72</v>
      </c>
      <c r="G34" s="406">
        <v>185728</v>
      </c>
      <c r="H34" s="407"/>
      <c r="I34" s="408">
        <v>117953.5</v>
      </c>
      <c r="O34" s="409">
        <v>182123</v>
      </c>
    </row>
    <row r="35" spans="1:15" s="409" customFormat="1" ht="10.5" customHeight="1">
      <c r="A35" s="403"/>
      <c r="B35" s="404">
        <v>6070</v>
      </c>
      <c r="C35" s="320" t="s">
        <v>57</v>
      </c>
      <c r="D35" s="327">
        <v>118875.85</v>
      </c>
      <c r="E35" s="342"/>
      <c r="F35" s="405">
        <f t="shared" si="1"/>
        <v>118875.85</v>
      </c>
      <c r="G35" s="406">
        <v>96425</v>
      </c>
      <c r="H35" s="407"/>
      <c r="I35" s="408">
        <v>85500</v>
      </c>
      <c r="M35" s="410"/>
      <c r="O35" s="409">
        <v>11400</v>
      </c>
    </row>
    <row r="36" spans="1:15" s="409" customFormat="1" ht="12.75">
      <c r="A36" s="403"/>
      <c r="B36" s="413" t="s">
        <v>58</v>
      </c>
      <c r="C36" s="320"/>
      <c r="D36" s="411"/>
      <c r="E36" s="342"/>
      <c r="F36" s="405"/>
      <c r="G36" s="406"/>
      <c r="H36" s="407"/>
      <c r="I36" s="408"/>
      <c r="O36" s="409">
        <v>85417</v>
      </c>
    </row>
    <row r="37" spans="1:15" s="409" customFormat="1" ht="10.5" customHeight="1">
      <c r="A37" s="403"/>
      <c r="B37" s="404">
        <v>6037</v>
      </c>
      <c r="C37" s="414" t="s">
        <v>59</v>
      </c>
      <c r="D37" s="327">
        <f>-BILAN2001!F13+BILAN2001!G13</f>
        <v>6474</v>
      </c>
      <c r="E37" s="342"/>
      <c r="F37" s="405">
        <f t="shared" si="1"/>
        <v>6474</v>
      </c>
      <c r="G37" s="406">
        <v>-1636</v>
      </c>
      <c r="H37" s="407"/>
      <c r="I37" s="408">
        <v>1024.25</v>
      </c>
      <c r="O37" s="409">
        <v>104831</v>
      </c>
    </row>
    <row r="38" spans="1:15" s="409" customFormat="1" ht="10.5" customHeight="1">
      <c r="A38" s="403"/>
      <c r="B38" s="404">
        <v>6037</v>
      </c>
      <c r="C38" s="320" t="s">
        <v>44</v>
      </c>
      <c r="D38" s="327">
        <f>-BILAN2001!F14+BILAN2001!G14</f>
        <v>4226</v>
      </c>
      <c r="E38" s="342"/>
      <c r="F38" s="405">
        <f t="shared" si="1"/>
        <v>4226</v>
      </c>
      <c r="G38" s="406">
        <v>-1575</v>
      </c>
      <c r="H38" s="407"/>
      <c r="I38" s="408">
        <v>10200</v>
      </c>
      <c r="M38" s="410">
        <f>SUM(F34:F38)</f>
        <v>311983.57</v>
      </c>
      <c r="O38" s="409">
        <v>16824</v>
      </c>
    </row>
    <row r="39" spans="1:15" s="409" customFormat="1" ht="12.75">
      <c r="A39" s="403"/>
      <c r="B39" s="415" t="s">
        <v>60</v>
      </c>
      <c r="C39" s="273"/>
      <c r="D39" s="405"/>
      <c r="E39" s="342"/>
      <c r="F39" s="405"/>
      <c r="G39" s="406"/>
      <c r="H39" s="407"/>
      <c r="I39" s="408">
        <v>0</v>
      </c>
      <c r="O39" s="409">
        <v>36078</v>
      </c>
    </row>
    <row r="40" spans="1:15" s="409" customFormat="1" ht="10.5" customHeight="1">
      <c r="A40" s="403"/>
      <c r="B40" s="404">
        <v>6064</v>
      </c>
      <c r="C40" s="414" t="s">
        <v>61</v>
      </c>
      <c r="D40" s="327">
        <v>29564.52</v>
      </c>
      <c r="E40" s="342"/>
      <c r="F40" s="405">
        <f t="shared" si="1"/>
        <v>29564.52</v>
      </c>
      <c r="G40" s="406">
        <v>24807.75</v>
      </c>
      <c r="H40" s="407"/>
      <c r="I40" s="408">
        <v>4383.19</v>
      </c>
      <c r="O40" s="409">
        <v>13217</v>
      </c>
    </row>
    <row r="41" spans="1:15" s="409" customFormat="1" ht="10.5" customHeight="1">
      <c r="A41" s="403"/>
      <c r="B41" s="404">
        <v>6064</v>
      </c>
      <c r="C41" s="412" t="s">
        <v>62</v>
      </c>
      <c r="D41" s="327">
        <v>12538.14</v>
      </c>
      <c r="E41" s="342"/>
      <c r="F41" s="405">
        <f t="shared" si="1"/>
        <v>12538.14</v>
      </c>
      <c r="G41" s="406">
        <v>8608.14</v>
      </c>
      <c r="H41" s="407"/>
      <c r="I41" s="408">
        <v>8120.87</v>
      </c>
      <c r="O41" s="409">
        <v>12538</v>
      </c>
    </row>
    <row r="42" spans="1:15" s="409" customFormat="1" ht="10.5" customHeight="1">
      <c r="A42" s="403"/>
      <c r="B42" s="404">
        <v>6132</v>
      </c>
      <c r="C42" s="320" t="s">
        <v>63</v>
      </c>
      <c r="D42" s="327">
        <v>11400</v>
      </c>
      <c r="E42" s="342"/>
      <c r="F42" s="405">
        <f t="shared" si="1"/>
        <v>11400</v>
      </c>
      <c r="G42" s="406">
        <v>11400</v>
      </c>
      <c r="H42" s="407"/>
      <c r="I42" s="408">
        <v>11400</v>
      </c>
      <c r="O42" s="409">
        <v>33438</v>
      </c>
    </row>
    <row r="43" spans="1:15" s="409" customFormat="1" ht="10.5" customHeight="1">
      <c r="A43" s="403"/>
      <c r="B43" s="404">
        <v>6185</v>
      </c>
      <c r="C43" s="320" t="s">
        <v>47</v>
      </c>
      <c r="D43" s="327">
        <v>16823.8</v>
      </c>
      <c r="E43" s="342"/>
      <c r="F43" s="405">
        <f t="shared" si="1"/>
        <v>16823.8</v>
      </c>
      <c r="G43" s="406">
        <v>9614.3</v>
      </c>
      <c r="H43" s="407"/>
      <c r="I43" s="408">
        <v>6953.95</v>
      </c>
      <c r="O43" s="409">
        <v>29400</v>
      </c>
    </row>
    <row r="44" spans="1:15" s="409" customFormat="1" ht="10.5" customHeight="1">
      <c r="A44" s="403"/>
      <c r="B44" s="404">
        <v>6233</v>
      </c>
      <c r="C44" s="320" t="s">
        <v>46</v>
      </c>
      <c r="D44" s="327">
        <v>36078.46</v>
      </c>
      <c r="E44" s="342"/>
      <c r="F44" s="405">
        <f t="shared" si="1"/>
        <v>36078.46</v>
      </c>
      <c r="G44" s="406">
        <v>24921.9</v>
      </c>
      <c r="H44" s="407"/>
      <c r="I44" s="408">
        <v>36565.13</v>
      </c>
      <c r="M44" s="410">
        <f>+G44+G45</f>
        <v>43742.130000000005</v>
      </c>
      <c r="O44" s="409">
        <v>11051</v>
      </c>
    </row>
    <row r="45" spans="1:15" s="409" customFormat="1" ht="10.5" customHeight="1">
      <c r="A45" s="403"/>
      <c r="B45" s="404">
        <v>6250</v>
      </c>
      <c r="C45" s="320" t="s">
        <v>64</v>
      </c>
      <c r="D45" s="327">
        <v>13216.55</v>
      </c>
      <c r="E45" s="342"/>
      <c r="F45" s="405">
        <f t="shared" si="1"/>
        <v>13216.55</v>
      </c>
      <c r="G45" s="406">
        <v>18820.23</v>
      </c>
      <c r="H45" s="407"/>
      <c r="I45" s="408">
        <v>14074.95</v>
      </c>
      <c r="O45" s="409">
        <v>2260</v>
      </c>
    </row>
    <row r="46" spans="1:15" s="409" customFormat="1" ht="10.5" customHeight="1">
      <c r="A46" s="403"/>
      <c r="B46" s="404">
        <v>6260</v>
      </c>
      <c r="C46" s="320" t="s">
        <v>65</v>
      </c>
      <c r="D46" s="411">
        <v>25479.78</v>
      </c>
      <c r="E46" s="342"/>
      <c r="F46" s="405">
        <f t="shared" si="1"/>
        <v>25479.78</v>
      </c>
      <c r="G46" s="406">
        <v>23114.15</v>
      </c>
      <c r="H46" s="407"/>
      <c r="I46" s="408">
        <v>24874.88</v>
      </c>
      <c r="O46" s="409">
        <v>29748</v>
      </c>
    </row>
    <row r="47" spans="1:13" s="409" customFormat="1" ht="10.5" customHeight="1">
      <c r="A47" s="403"/>
      <c r="B47" s="404">
        <v>6261</v>
      </c>
      <c r="C47" s="412" t="s">
        <v>66</v>
      </c>
      <c r="D47" s="327">
        <v>7958.55</v>
      </c>
      <c r="E47" s="342"/>
      <c r="F47" s="405">
        <f t="shared" si="1"/>
        <v>7958.55</v>
      </c>
      <c r="G47" s="406">
        <v>14213.93</v>
      </c>
      <c r="H47" s="407"/>
      <c r="I47" s="408">
        <v>11775.51</v>
      </c>
      <c r="M47" s="410">
        <f>+F47+F46</f>
        <v>33438.33</v>
      </c>
    </row>
    <row r="48" spans="1:9" s="409" customFormat="1" ht="10.5" customHeight="1">
      <c r="A48" s="403"/>
      <c r="B48" s="404">
        <v>6278</v>
      </c>
      <c r="C48" s="320" t="s">
        <v>67</v>
      </c>
      <c r="D48" s="411"/>
      <c r="E48" s="342"/>
      <c r="F48" s="405">
        <f t="shared" si="1"/>
        <v>0</v>
      </c>
      <c r="G48" s="406">
        <v>516.48</v>
      </c>
      <c r="H48" s="407"/>
      <c r="I48" s="408">
        <v>708.52</v>
      </c>
    </row>
    <row r="49" spans="1:9" s="409" customFormat="1" ht="10.5" customHeight="1">
      <c r="A49" s="403"/>
      <c r="B49" s="404">
        <v>6289</v>
      </c>
      <c r="C49" s="414" t="s">
        <v>68</v>
      </c>
      <c r="D49" s="411">
        <v>0</v>
      </c>
      <c r="E49" s="342"/>
      <c r="F49" s="405">
        <f t="shared" si="1"/>
        <v>0</v>
      </c>
      <c r="G49" s="406">
        <v>0</v>
      </c>
      <c r="H49" s="407"/>
      <c r="I49" s="408">
        <v>35656</v>
      </c>
    </row>
    <row r="50" spans="1:15" s="409" customFormat="1" ht="10.5" customHeight="1">
      <c r="A50" s="403"/>
      <c r="B50" s="404">
        <v>6289</v>
      </c>
      <c r="C50" s="320" t="s">
        <v>51</v>
      </c>
      <c r="D50" s="411">
        <v>267539.62</v>
      </c>
      <c r="E50" s="342"/>
      <c r="F50" s="405">
        <f t="shared" si="1"/>
        <v>267539.62</v>
      </c>
      <c r="G50" s="406">
        <v>440651.5</v>
      </c>
      <c r="H50" s="407"/>
      <c r="I50" s="408">
        <v>174407.55</v>
      </c>
      <c r="O50" s="409">
        <f>SUM(O32:O49)</f>
        <v>909874</v>
      </c>
    </row>
    <row r="51" spans="1:9" s="409" customFormat="1" ht="10.5" customHeight="1">
      <c r="A51" s="403"/>
      <c r="B51" s="404">
        <v>6289</v>
      </c>
      <c r="C51" s="320" t="s">
        <v>69</v>
      </c>
      <c r="D51" s="327">
        <f>39563.44+38243.77</f>
        <v>77807.20999999999</v>
      </c>
      <c r="E51" s="342"/>
      <c r="F51" s="405">
        <f t="shared" si="1"/>
        <v>77807.20999999999</v>
      </c>
      <c r="G51" s="406">
        <v>69405.57</v>
      </c>
      <c r="H51" s="407"/>
      <c r="I51" s="408">
        <v>60005</v>
      </c>
    </row>
    <row r="52" spans="1:15" s="409" customFormat="1" ht="10.5" customHeight="1">
      <c r="A52" s="403"/>
      <c r="B52" s="404">
        <v>6580</v>
      </c>
      <c r="C52" s="414" t="s">
        <v>70</v>
      </c>
      <c r="D52" s="411">
        <v>29748.13</v>
      </c>
      <c r="E52" s="342"/>
      <c r="F52" s="405">
        <f t="shared" si="1"/>
        <v>29748.13</v>
      </c>
      <c r="G52" s="406">
        <v>24636.18</v>
      </c>
      <c r="H52" s="407"/>
      <c r="I52" s="408">
        <v>3927</v>
      </c>
      <c r="O52" s="409">
        <v>908420</v>
      </c>
    </row>
    <row r="53" spans="1:9" s="409" customFormat="1" ht="13.5" customHeight="1">
      <c r="A53" s="403"/>
      <c r="B53" s="413" t="s">
        <v>71</v>
      </c>
      <c r="C53" s="273"/>
      <c r="D53" s="405"/>
      <c r="E53" s="342"/>
      <c r="F53" s="405"/>
      <c r="G53" s="406"/>
      <c r="H53" s="407"/>
      <c r="I53" s="408">
        <v>0</v>
      </c>
    </row>
    <row r="54" spans="1:15" s="409" customFormat="1" ht="12.75">
      <c r="A54" s="403"/>
      <c r="B54" s="404">
        <v>6411</v>
      </c>
      <c r="C54" s="320" t="s">
        <v>113</v>
      </c>
      <c r="D54" s="327">
        <v>29399.75</v>
      </c>
      <c r="E54" s="342"/>
      <c r="F54" s="405">
        <f t="shared" si="1"/>
        <v>29399.75</v>
      </c>
      <c r="G54" s="406">
        <v>28373.07</v>
      </c>
      <c r="H54" s="407"/>
      <c r="I54" s="408">
        <v>24541.48</v>
      </c>
      <c r="O54" s="409">
        <f>-O50+O52</f>
        <v>-1454</v>
      </c>
    </row>
    <row r="55" spans="1:9" s="409" customFormat="1" ht="13.5" thickBot="1">
      <c r="A55" s="403"/>
      <c r="B55" s="404">
        <v>6450</v>
      </c>
      <c r="C55" s="414" t="s">
        <v>72</v>
      </c>
      <c r="D55" s="416">
        <v>11051</v>
      </c>
      <c r="E55" s="342"/>
      <c r="F55" s="405">
        <f t="shared" si="1"/>
        <v>11051</v>
      </c>
      <c r="G55" s="406">
        <v>11311</v>
      </c>
      <c r="H55" s="407"/>
      <c r="I55" s="408">
        <v>9173.07</v>
      </c>
    </row>
    <row r="56" spans="1:15" s="273" customFormat="1" ht="13.5" thickBot="1">
      <c r="A56" s="202"/>
      <c r="B56" s="203"/>
      <c r="C56" s="205" t="s">
        <v>73</v>
      </c>
      <c r="D56" s="333">
        <f>SUM(D32:D55)</f>
        <v>907614.08</v>
      </c>
      <c r="E56" s="334"/>
      <c r="F56" s="333">
        <f>+D56+E56</f>
        <v>907614.08</v>
      </c>
      <c r="G56" s="335">
        <v>1016311.2</v>
      </c>
      <c r="H56" s="407"/>
      <c r="I56" s="417">
        <v>663144.85</v>
      </c>
      <c r="O56" s="418">
        <f>+F56-F60</f>
        <v>909873.61</v>
      </c>
    </row>
    <row r="57" spans="1:9" s="409" customFormat="1" ht="13.5" thickBot="1">
      <c r="A57" s="403"/>
      <c r="B57" s="273"/>
      <c r="C57" s="273"/>
      <c r="D57" s="419">
        <f>+D56-D28</f>
        <v>-805.7000000000698</v>
      </c>
      <c r="E57" s="342"/>
      <c r="F57" s="405">
        <f>+D57+E57</f>
        <v>-805.7000000000698</v>
      </c>
      <c r="G57" s="405">
        <v>36669.36</v>
      </c>
      <c r="H57" s="407"/>
      <c r="I57" s="408">
        <v>0</v>
      </c>
    </row>
    <row r="58" spans="1:9" s="273" customFormat="1" ht="12.75">
      <c r="A58" s="206"/>
      <c r="B58" s="207"/>
      <c r="C58" s="208" t="s">
        <v>74</v>
      </c>
      <c r="D58" s="336">
        <f>+D28-D56</f>
        <v>805.7000000000698</v>
      </c>
      <c r="E58" s="337"/>
      <c r="F58" s="336">
        <f>+D58+E58</f>
        <v>805.7000000000698</v>
      </c>
      <c r="G58" s="336">
        <v>-36669.36</v>
      </c>
      <c r="H58" s="407"/>
      <c r="I58" s="417">
        <v>35150.560000000056</v>
      </c>
    </row>
    <row r="59" spans="1:9" s="273" customFormat="1" ht="12.75">
      <c r="A59" s="322"/>
      <c r="B59" s="209"/>
      <c r="C59" s="210"/>
      <c r="D59" s="338"/>
      <c r="E59" s="339"/>
      <c r="F59" s="338"/>
      <c r="G59" s="340"/>
      <c r="H59" s="407"/>
      <c r="I59" s="417"/>
    </row>
    <row r="60" spans="1:9" s="409" customFormat="1" ht="13.5" thickBot="1">
      <c r="A60" s="403"/>
      <c r="B60" s="273"/>
      <c r="C60" s="273" t="s">
        <v>271</v>
      </c>
      <c r="D60" s="419">
        <f>-BILAN2001!P83</f>
        <v>-2259.529999999999</v>
      </c>
      <c r="E60" s="342"/>
      <c r="F60" s="405">
        <f>+D60+E60</f>
        <v>-2259.529999999999</v>
      </c>
      <c r="G60" s="406">
        <v>0</v>
      </c>
      <c r="H60" s="407"/>
      <c r="I60" s="408">
        <v>0</v>
      </c>
    </row>
    <row r="61" spans="1:9" s="409" customFormat="1" ht="13.5" thickBot="1">
      <c r="A61" s="202"/>
      <c r="B61" s="203"/>
      <c r="C61" s="204" t="s">
        <v>264</v>
      </c>
      <c r="D61" s="333">
        <f>+D58+D60</f>
        <v>-1453.829999999929</v>
      </c>
      <c r="E61" s="333"/>
      <c r="F61" s="333">
        <f>+D61+E61</f>
        <v>-1453.829999999929</v>
      </c>
      <c r="G61" s="370">
        <v>-36669.36</v>
      </c>
      <c r="H61" s="407"/>
      <c r="I61" s="408">
        <v>35150.560000000056</v>
      </c>
    </row>
    <row r="62" spans="4:9" s="409" customFormat="1" ht="185.25" customHeight="1">
      <c r="D62" s="420">
        <f>+D61</f>
        <v>-1453.829999999929</v>
      </c>
      <c r="E62" s="273"/>
      <c r="F62" s="417">
        <f>+D62+E62</f>
        <v>-1453.829999999929</v>
      </c>
      <c r="G62" s="421"/>
      <c r="I62" s="408"/>
    </row>
    <row r="63" spans="4:9" s="409" customFormat="1" ht="12.75">
      <c r="D63" s="422"/>
      <c r="E63" s="273"/>
      <c r="F63" s="417"/>
      <c r="I63" s="423"/>
    </row>
    <row r="64" spans="3:6" ht="12.75">
      <c r="C64" s="28"/>
      <c r="D64" s="211"/>
      <c r="E64" s="38"/>
      <c r="F64" s="183"/>
    </row>
    <row r="65" spans="4:6" ht="12.75">
      <c r="D65" s="211"/>
      <c r="E65" s="38"/>
      <c r="F65" s="183"/>
    </row>
    <row r="66" spans="3:6" ht="13.5" thickBot="1">
      <c r="C66" s="28"/>
      <c r="D66" s="212">
        <f>+D62-D64</f>
        <v>-1453.829999999929</v>
      </c>
      <c r="E66" s="38"/>
      <c r="F66" s="183">
        <f>+D66+E66</f>
        <v>-1453.829999999929</v>
      </c>
    </row>
    <row r="67" spans="2:6" ht="12.75">
      <c r="B67" s="224"/>
      <c r="C67" s="225"/>
      <c r="D67" s="222"/>
      <c r="F67" s="28"/>
    </row>
    <row r="68" spans="2:7" ht="12.75">
      <c r="B68" s="226"/>
      <c r="C68" s="232" t="s">
        <v>203</v>
      </c>
      <c r="D68" s="230">
        <f>+D28</f>
        <v>908419.78</v>
      </c>
      <c r="E68" t="s">
        <v>228</v>
      </c>
      <c r="F68" s="28"/>
      <c r="G68" s="28"/>
    </row>
    <row r="69" spans="2:7" ht="12.75">
      <c r="B69" s="226"/>
      <c r="C69" s="232" t="s">
        <v>204</v>
      </c>
      <c r="D69" s="230">
        <f>+D56</f>
        <v>907614.08</v>
      </c>
      <c r="E69" t="s">
        <v>229</v>
      </c>
      <c r="F69" s="28"/>
      <c r="G69" s="35"/>
    </row>
    <row r="70" spans="2:7" ht="12.75">
      <c r="B70" s="226"/>
      <c r="C70" s="227"/>
      <c r="D70" s="231"/>
      <c r="F70" s="28"/>
      <c r="G70" s="36"/>
    </row>
    <row r="71" spans="2:7" ht="12.75">
      <c r="B71" s="226"/>
      <c r="C71" s="227"/>
      <c r="D71" s="230">
        <f>+D68-D69</f>
        <v>805.7000000000698</v>
      </c>
      <c r="F71" s="28"/>
      <c r="G71" s="36"/>
    </row>
    <row r="72" spans="2:7" ht="13.5" thickBot="1">
      <c r="B72" s="228"/>
      <c r="C72" s="229"/>
      <c r="D72" s="223"/>
      <c r="F72" s="28"/>
      <c r="G72" s="197"/>
    </row>
    <row r="73" spans="6:7" ht="12.75">
      <c r="F73" s="28"/>
      <c r="G73" s="179"/>
    </row>
    <row r="74" ht="12.75">
      <c r="G74" s="179"/>
    </row>
  </sheetData>
  <sheetProtection/>
  <mergeCells count="1">
    <mergeCell ref="A1:G1"/>
  </mergeCells>
  <printOptions/>
  <pageMargins left="0.3937007874015748" right="0.1968503937007874" top="0.1968503937007874" bottom="0.1968503937007874" header="0" footer="0"/>
  <pageSetup blackAndWhite="1" horizontalDpi="300" verticalDpi="300" orientation="portrait" paperSize="9" r:id="rId1"/>
  <headerFooter alignWithMargins="0">
    <oddHeader>&amp;C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Packard Bell</dc:creator>
  <cp:keywords/>
  <dc:description/>
  <cp:lastModifiedBy>MARGOUET Chantal OBS/OGSB</cp:lastModifiedBy>
  <cp:lastPrinted>2017-02-25T08:29:56Z</cp:lastPrinted>
  <dcterms:created xsi:type="dcterms:W3CDTF">2000-01-10T16:30:15Z</dcterms:created>
  <dcterms:modified xsi:type="dcterms:W3CDTF">2018-01-04T16:10:23Z</dcterms:modified>
  <cp:category/>
  <cp:version/>
  <cp:contentType/>
  <cp:contentStatus/>
</cp:coreProperties>
</file>