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6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114\Desktop\Comité Régional\Comptes bilans et rapports\Bilans et rapports commissions\TECHNIQUE\2015\"/>
    </mc:Choice>
  </mc:AlternateContent>
  <workbookProtection workbookAlgorithmName="SHA-512" workbookHashValue="lNmQb6oxhKmqTm3W9KxPoq+0fpnxUTqhMV9FQjFvrL5OgI91TT2QCqzFUAvef6yTWpaqPZv7pins8mhZ9wvwTw==" workbookSaltValue="L1unEjad3DfqOziac+3PQg==" workbookSpinCount="100000" lockStructure="1"/>
  <bookViews>
    <workbookView xWindow="0" yWindow="0" windowWidth="20496" windowHeight="7752" tabRatio="947" activeTab="6"/>
  </bookViews>
  <sheets>
    <sheet name="Poste 1 stages" sheetId="1" r:id="rId1"/>
    <sheet name="Poste 2 Activités + réunions" sheetId="4" r:id="rId2"/>
    <sheet name="Poste 3 Matériels" sheetId="5" r:id="rId3"/>
    <sheet name="Poste 4 Subventions" sheetId="8" r:id="rId4"/>
    <sheet name="Poste 8 charges d'exploitation" sheetId="6" r:id="rId5"/>
    <sheet name="COMPTE CHEQUES" sheetId="3" r:id="rId6"/>
    <sheet name="BILAN" sheetId="11" r:id="rId7"/>
    <sheet name="previsionnel" sheetId="10" r:id="rId8"/>
  </sheets>
  <definedNames>
    <definedName name="_xlnm.Print_Area" localSheetId="6">BILAN!$A$1:$J$77</definedName>
  </definedNames>
  <calcPr calcId="162913"/>
</workbook>
</file>

<file path=xl/calcChain.xml><?xml version="1.0" encoding="utf-8"?>
<calcChain xmlns="http://schemas.openxmlformats.org/spreadsheetml/2006/main">
  <c r="J8" i="11" l="1"/>
  <c r="F50" i="11" l="1"/>
  <c r="F60" i="11"/>
  <c r="F31" i="11" l="1"/>
  <c r="F48" i="11" l="1"/>
  <c r="F67" i="11" l="1"/>
  <c r="F59" i="11" l="1"/>
  <c r="F66" i="11" l="1"/>
  <c r="J42" i="11" l="1"/>
  <c r="C6" i="6" l="1"/>
  <c r="C5" i="6"/>
  <c r="F27" i="11"/>
  <c r="F26" i="11" l="1"/>
  <c r="E5" i="6" l="1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7" i="8" l="1"/>
  <c r="E8" i="8" s="1"/>
  <c r="E9" i="8" s="1"/>
  <c r="E10" i="8" s="1"/>
  <c r="E11" i="8" s="1"/>
  <c r="E12" i="8" s="1"/>
  <c r="E13" i="8" s="1"/>
  <c r="E14" i="8" s="1"/>
  <c r="E15" i="8" s="1"/>
  <c r="F6" i="11" l="1"/>
  <c r="F46" i="11"/>
  <c r="J46" i="11"/>
  <c r="J40" i="11"/>
  <c r="F40" i="11"/>
  <c r="J33" i="11"/>
  <c r="F33" i="11"/>
  <c r="F24" i="11"/>
  <c r="J24" i="11"/>
  <c r="K40" i="11" l="1"/>
  <c r="J6" i="11"/>
  <c r="K6" i="11" s="1"/>
  <c r="K24" i="11"/>
  <c r="K46" i="11"/>
  <c r="K33" i="11"/>
  <c r="F70" i="11"/>
  <c r="E74" i="11" s="1"/>
  <c r="J70" i="11" l="1"/>
  <c r="E77" i="11" s="1"/>
  <c r="E73" i="11" l="1"/>
  <c r="E6" i="3"/>
  <c r="E7" i="3" s="1"/>
  <c r="E8" i="3" s="1"/>
  <c r="G31" i="10"/>
  <c r="E7" i="5"/>
  <c r="E8" i="5" s="1"/>
  <c r="E9" i="5" s="1"/>
  <c r="E10" i="5" s="1"/>
  <c r="E11" i="5" s="1"/>
  <c r="E12" i="5" s="1"/>
  <c r="E7" i="4"/>
  <c r="E8" i="4" s="1"/>
  <c r="E7" i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9" i="4" l="1"/>
  <c r="E10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3" i="4" s="1"/>
  <c r="E24" i="4" s="1"/>
  <c r="E37" i="6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9" i="3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l="1"/>
  <c r="E44" i="3" s="1"/>
  <c r="E45" i="3" s="1"/>
  <c r="E46" i="3" s="1"/>
  <c r="E47" i="3" s="1"/>
  <c r="E48" i="3" s="1"/>
  <c r="E49" i="3" s="1"/>
  <c r="E50" i="3" s="1"/>
  <c r="E33" i="1"/>
  <c r="E34" i="1" s="1"/>
  <c r="E35" i="1" s="1"/>
  <c r="E36" i="1" s="1"/>
  <c r="E37" i="1" s="1"/>
  <c r="E38" i="1" s="1"/>
  <c r="E39" i="1" s="1"/>
  <c r="E40" i="1" l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l="1"/>
  <c r="E51" i="3"/>
  <c r="E52" i="3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</calcChain>
</file>

<file path=xl/sharedStrings.xml><?xml version="1.0" encoding="utf-8"?>
<sst xmlns="http://schemas.openxmlformats.org/spreadsheetml/2006/main" count="286" uniqueCount="207">
  <si>
    <t>Poste 1  Stages</t>
  </si>
  <si>
    <t>Date</t>
  </si>
  <si>
    <t>Nature mouvement</t>
  </si>
  <si>
    <t>Crédit</t>
  </si>
  <si>
    <t>Total</t>
  </si>
  <si>
    <t>Débit</t>
  </si>
  <si>
    <t>Poste 3 Matériels</t>
  </si>
  <si>
    <t>Ouverture</t>
  </si>
  <si>
    <t>OUVERTURE</t>
  </si>
  <si>
    <t>DATE</t>
  </si>
  <si>
    <t>NATURE</t>
  </si>
  <si>
    <t>DEBIT</t>
  </si>
  <si>
    <t>CREDIT</t>
  </si>
  <si>
    <t>TOTAL</t>
  </si>
  <si>
    <t>Poste 8  Charges d'exploitation</t>
  </si>
  <si>
    <t>Poste 4  Subventions</t>
  </si>
  <si>
    <t>Comité Regional Corse de la FFESSM</t>
  </si>
  <si>
    <t>Compte de résultat</t>
  </si>
  <si>
    <t>Commission Technique  Régionale</t>
  </si>
  <si>
    <t>Poste 1</t>
  </si>
  <si>
    <t>Dépenses</t>
  </si>
  <si>
    <t>Recettes</t>
  </si>
  <si>
    <t>STAGES</t>
  </si>
  <si>
    <t>Détail</t>
  </si>
  <si>
    <t>Poste 2</t>
  </si>
  <si>
    <t>ACTIVITES ET REUNIONS</t>
  </si>
  <si>
    <t>Poste 3</t>
  </si>
  <si>
    <t>MATERIELS</t>
  </si>
  <si>
    <t>Poste 4</t>
  </si>
  <si>
    <t>SUBVENTIONS</t>
  </si>
  <si>
    <t>Comité Régional</t>
  </si>
  <si>
    <t>Poste 8</t>
  </si>
  <si>
    <t>Charges d'exploitation</t>
  </si>
  <si>
    <t>Petit équipement</t>
  </si>
  <si>
    <t>Fournitures administratives</t>
  </si>
  <si>
    <t>Location véhicule</t>
  </si>
  <si>
    <t>Loyers</t>
  </si>
  <si>
    <t>Charges locative</t>
  </si>
  <si>
    <t>Entretien &amp; réparations véhicule-moteur, bateau</t>
  </si>
  <si>
    <t>Entretien matériel</t>
  </si>
  <si>
    <t xml:space="preserve">Assurances </t>
  </si>
  <si>
    <t>Documentation</t>
  </si>
  <si>
    <t>Salons-foires et expositions</t>
  </si>
  <si>
    <t>Déplacements</t>
  </si>
  <si>
    <t>Réceptions &amp; frais de représentation</t>
  </si>
  <si>
    <t>Frais d'affranchissement</t>
  </si>
  <si>
    <t>Frais bancaires</t>
  </si>
  <si>
    <t>Indemnités Cadres Techniques</t>
  </si>
  <si>
    <t>Cadeaux</t>
  </si>
  <si>
    <t>Publicité propagande</t>
  </si>
  <si>
    <t>Total dépenses</t>
  </si>
  <si>
    <t>Total recettes</t>
  </si>
  <si>
    <t xml:space="preserve">Bilan de l'exercice = avoir pour exercice suivant: </t>
  </si>
  <si>
    <t>Poste 2 Activités et Réunions</t>
  </si>
  <si>
    <t>Activités et Réunions</t>
  </si>
  <si>
    <t>Total de la subvention demandée:</t>
  </si>
  <si>
    <t>Matériel</t>
  </si>
  <si>
    <t>N.C.</t>
  </si>
  <si>
    <t>Ristourne Cartes CMAS Comité Régional</t>
  </si>
  <si>
    <t>Nourriture &amp; hébergement</t>
  </si>
  <si>
    <t>Cartes CMAS Stages N4/Init/Anteor/TIV</t>
  </si>
  <si>
    <t>CoDep 2A</t>
  </si>
  <si>
    <t>CoDep 2B</t>
  </si>
  <si>
    <t>Matériel Secourisme :</t>
  </si>
  <si>
    <t>Réunions diverses :</t>
  </si>
  <si>
    <t>Séminaires et Collège :</t>
  </si>
  <si>
    <t>Réunion information CTR :</t>
  </si>
  <si>
    <t>Matériel informatique :</t>
  </si>
  <si>
    <t>Matériel TIV :</t>
  </si>
  <si>
    <t>Frais et fournitures administratifs :</t>
  </si>
  <si>
    <t>Frais de déplacement :</t>
  </si>
  <si>
    <t>Aide à la formation MF2 :</t>
  </si>
  <si>
    <t>Formation Instructeurs Stagiaires :</t>
  </si>
  <si>
    <t>Formations Secourisme :</t>
  </si>
  <si>
    <t>Formations TIV :</t>
  </si>
  <si>
    <t>Entretien du matériel :</t>
  </si>
  <si>
    <t>Cartes CMAS sur stages</t>
  </si>
  <si>
    <t>Achat cartes CMAS et fournitures fédérales</t>
  </si>
  <si>
    <t>Nourriture &amp; hébergement stagiaires IR et MF2</t>
  </si>
  <si>
    <t>COMPTES   2015</t>
  </si>
  <si>
    <t>Chq 0000240 Frais déplacement Corte Vrijens</t>
  </si>
  <si>
    <t>Chq 0000241 Frais déplacement Corte Vignocchi</t>
  </si>
  <si>
    <t>Chq 0000242 Hôtel HR réunion instances contrôle</t>
  </si>
  <si>
    <t>Chq 0000243 Note de Frais Vignocchi</t>
  </si>
  <si>
    <t>Chq 0000245 Frais déplacement Corte Lérissel</t>
  </si>
  <si>
    <t>Chq 0000246 Subvention MF2 2 stagiaires Corse</t>
  </si>
  <si>
    <t>Chq 0000244 Subvention MF2 1 stagiaire Corse</t>
  </si>
  <si>
    <t>Chq 0000247 Subvention MF2 1 stagiaire Corse</t>
  </si>
  <si>
    <t>Chq 0000248 FFESSM fournitures fédérales</t>
  </si>
  <si>
    <t>Chq 0000249 FFESSM carte GP associé M. Jamaigne</t>
  </si>
  <si>
    <t>Chq 0000250 Restau Les Girelles invit instr. Stage MF1</t>
  </si>
  <si>
    <t>Chq 0000251 Note de frais Ramazzotti (frais stage IR)</t>
  </si>
  <si>
    <t>Chq 0000252 Note de frais Lérissel</t>
  </si>
  <si>
    <t>Chq 0000254 Repas instr. Stages août et sept</t>
  </si>
  <si>
    <t>Chq 0000253 Repas instr. Stages juin</t>
  </si>
  <si>
    <t>Virement Lucerna facture 410.021</t>
  </si>
  <si>
    <t>Virement E Ragnole carte GP associé Jamaigne</t>
  </si>
  <si>
    <t>Virement E Ragnole facture 505.002</t>
  </si>
  <si>
    <t>Virement Lucerna facture 505.003</t>
  </si>
  <si>
    <t>Virement Lucerna factures 505.001 et 505.004</t>
  </si>
  <si>
    <t>Virement Lucerna facture 506.002</t>
  </si>
  <si>
    <t>Virement E Ragnole facture 506.003</t>
  </si>
  <si>
    <t>Virement EPIC facture 506.001</t>
  </si>
  <si>
    <t>Virement Lucerna facture 507.001</t>
  </si>
  <si>
    <t>Virement Lucerna facture 507.002</t>
  </si>
  <si>
    <t>Virement EPIC facture 506.007</t>
  </si>
  <si>
    <t>Virement Lucerna facture 507.003</t>
  </si>
  <si>
    <t>Virement E Ragnole facture 508.001</t>
  </si>
  <si>
    <t>Virement E Ragnole facture 508.002</t>
  </si>
  <si>
    <t>Hôtel HP location salle + petit déjeuner</t>
  </si>
  <si>
    <t>Frais dépl Vrijens Corte réunion GT "Agréments CTR"</t>
  </si>
  <si>
    <t>Frais dépl Vignocchi Corte réunion GT "Agréments CTR"</t>
  </si>
  <si>
    <t>Réunion avec les autorités de contrôle à Corte le 19/03/15</t>
  </si>
  <si>
    <t>Frais dépl Vignocchi Corte réunion "Instances de contrôle"</t>
  </si>
  <si>
    <t>Frais AG 2014 Vignocchi non pris en compte au national</t>
  </si>
  <si>
    <t>Frais CTN 2014 Vignocchi non pris en compte au national</t>
  </si>
  <si>
    <t>Subvention MF2 S. Penven</t>
  </si>
  <si>
    <t>Subvention MF2 O. Rofort</t>
  </si>
  <si>
    <t xml:space="preserve">Frais déplacement Lérissel Réunion admin collège </t>
  </si>
  <si>
    <t>FFESSM brevets et livrets péda</t>
  </si>
  <si>
    <t>FFESSM chèque joint au dossier GP-N4 associé Jamaigne</t>
  </si>
  <si>
    <t>Invitation Instructeurs stage MF1</t>
  </si>
  <si>
    <t>S. Ramazzotti frais sur stages et examens IR stagiaire</t>
  </si>
  <si>
    <t>Chq 0000255 Frais dépl MF1 Galeria Lerissel</t>
  </si>
  <si>
    <t>Frais déplacement Lérissel MF1 Galeria juillet</t>
  </si>
  <si>
    <t>Frais déplacement Lérissel</t>
  </si>
  <si>
    <t>Frais repas instructeurs</t>
  </si>
  <si>
    <t>Bilan prévisionnel 2016 C.T.R.</t>
  </si>
  <si>
    <t>Subventions MF2 J. Airey et A. Valenti</t>
  </si>
  <si>
    <t>Remise chq 0000072</t>
  </si>
  <si>
    <t>Remise chq 0000074</t>
  </si>
  <si>
    <t>Remise chq 0000073</t>
  </si>
  <si>
    <t>Subvention CoDep 2A stagiaires MF2 du département</t>
  </si>
  <si>
    <t>Subvention région</t>
  </si>
  <si>
    <t>Chq 0000256 Note de frais Vignocchi</t>
  </si>
  <si>
    <t>Frais AG 2015 Vignocchi non pris en compte au national</t>
  </si>
  <si>
    <t>Frais renouvellement domaine Internet Comité Régional</t>
  </si>
  <si>
    <t>Frais déplacement Vignocchi</t>
  </si>
  <si>
    <t>Chq 0000257 Restauration IR et stagiaires</t>
  </si>
  <si>
    <t>Frais repas instructeurs et stagiaires</t>
  </si>
  <si>
    <t>Chq 0000258 Comité Régional cartes CMAS</t>
  </si>
  <si>
    <t>Achat cartes CR Corse CMAS, ANTEOR, TIV</t>
  </si>
  <si>
    <t>Queue de budget au 31/12/2014</t>
  </si>
  <si>
    <t>Recettes diverses 2015</t>
  </si>
  <si>
    <t>Dépenses diverses 2015</t>
  </si>
  <si>
    <t>Report solde bancaire au 31/12/2015</t>
  </si>
  <si>
    <t>Stage Initial MF2 - Subventions stagiaires corses</t>
  </si>
  <si>
    <t>Restauration séminaire</t>
  </si>
  <si>
    <t>Hébergement séminaire</t>
  </si>
  <si>
    <t>Frais kilométriques séminaire</t>
  </si>
  <si>
    <t>Réunion Groupe de Travail "Agréments CTR" à Corte le 31/01/15</t>
  </si>
  <si>
    <t>Chq 0000259 Note de frais JP Vignocchi</t>
  </si>
  <si>
    <t>Frais CTN 2015 Vignocchi non pris en compte au national</t>
  </si>
  <si>
    <t>Chq 0000260 Note de frais V. Escales</t>
  </si>
  <si>
    <t>Frais déplacement examen MF1 V. Escales</t>
  </si>
  <si>
    <t>Chq 0000261 Note de frais JP Vignocchi</t>
  </si>
  <si>
    <t>Chq 0000262 Diplômes GP-N4 FFESSM</t>
  </si>
  <si>
    <t>Diplômes GP-N4 FFESSM</t>
  </si>
  <si>
    <t>Virement Epic facture 509.001</t>
  </si>
  <si>
    <t>Virement E Ragnole facture 509.008</t>
  </si>
  <si>
    <t>Virement Incantu facture 509,007</t>
  </si>
  <si>
    <t>Virement E Ragnole facture 509.004</t>
  </si>
  <si>
    <t>Remise chq 0000075</t>
  </si>
  <si>
    <t>Stage TSI novembre</t>
  </si>
  <si>
    <t>Participation stage TSI (2 candidats CSLG)</t>
  </si>
  <si>
    <t>Remise chq 0000076</t>
  </si>
  <si>
    <t>Chq 0000264 Hôtel de la Paix - Corte</t>
  </si>
  <si>
    <t>Chq 0000263 Comité Régional cartes CMAS</t>
  </si>
  <si>
    <t>Chq 0000265 Restaurant le Bip's</t>
  </si>
  <si>
    <t>Séminaire des Instructeurs à Corte le 12/12/15</t>
  </si>
  <si>
    <t>Location salle séminaire instructeurs</t>
  </si>
  <si>
    <t>Restauration Bip's séminaire instructeurs</t>
  </si>
  <si>
    <t>Virement EPIC facture 511.006</t>
  </si>
  <si>
    <t>Virement EPIC facture 511.002</t>
  </si>
  <si>
    <t>Virement EPIC facture 511.004</t>
  </si>
  <si>
    <t>Virement EPIC facture 511.003</t>
  </si>
  <si>
    <t>Déplacement séminaire K. Lérissel</t>
  </si>
  <si>
    <t>Chq 0000266 Déplacement séminaire K. Lérissel</t>
  </si>
  <si>
    <t>Chq 0000267 Déplacement séminaire J et V Escales</t>
  </si>
  <si>
    <t>Déplacement séminaire J. et V. Escales</t>
  </si>
  <si>
    <t>Chq 0000268 Comité Régional cartes CMAS</t>
  </si>
  <si>
    <t>Chq 0000269 Déplacement séminaire JP Vignocchi</t>
  </si>
  <si>
    <t>Déplacement séminaire JP Vignocchi</t>
  </si>
  <si>
    <t>Chq 0000270 Déplacement séminaire A. Désogère</t>
  </si>
  <si>
    <t>Déplacement séminaire A. Désogère</t>
  </si>
  <si>
    <t>Chq 0000271 Déplacement séminaire A. Zaragoza</t>
  </si>
  <si>
    <t>Déplacement séminaire A. Zaragoza</t>
  </si>
  <si>
    <t>Chq 0000272 Déplacement séminaire J. Vrijens</t>
  </si>
  <si>
    <t>Déplacement séminaire J. Vrijens</t>
  </si>
  <si>
    <t>Chq 0000273 La Poste affranchissement</t>
  </si>
  <si>
    <t>Chq 0000274 Chocolat. Grimaldi cadeau secrét. FFESSM</t>
  </si>
  <si>
    <t>Chocolatier Grimaldi cadeau secrétariat FFESSM</t>
  </si>
  <si>
    <t>La Poste enveloppes pré-affranchies et timbres</t>
  </si>
  <si>
    <t>Chq 0000275 Tampon CTR</t>
  </si>
  <si>
    <t>Tampon CTR - MONTAMPON.FR</t>
  </si>
  <si>
    <t>Ordinateur</t>
  </si>
  <si>
    <t>Imprimante</t>
  </si>
  <si>
    <t>Chq 0000276 Note de frais Vignocchi</t>
  </si>
  <si>
    <t>La Poste affranchissement envoi FFESSM</t>
  </si>
  <si>
    <t>Matériel TIV</t>
  </si>
  <si>
    <t>Bacs à ultrason pour Haute-Corse</t>
  </si>
  <si>
    <t>Renouvellement anti-virus</t>
  </si>
  <si>
    <t>Cartouche encre</t>
  </si>
  <si>
    <t>Cartouches encre</t>
  </si>
  <si>
    <t>Chemises à rabat</t>
  </si>
  <si>
    <t>Repas stage TSI</t>
  </si>
  <si>
    <t>Virement Incantu facture 511.005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</si>
</sst>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[$€-1]"/>
    <numFmt numFmtId="165" formatCode="#,##0.00\ &quot;€&quot;"/>
  </numFmts>
  <fonts count="24">
    <font>
      <sz val="10"/>
      <name val="Arial"/>
    </font>
    <font>
      <b/>
      <sz val="14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26"/>
      <name val="Arial"/>
      <family val="2"/>
    </font>
    <font>
      <b/>
      <sz val="12"/>
      <name val="Arial"/>
      <family val="2"/>
    </font>
    <font>
      <b/>
      <sz val="24"/>
      <name val="Fredfont"/>
    </font>
    <font>
      <b/>
      <sz val="22"/>
      <name val="Times New Roman"/>
      <family val="1"/>
    </font>
    <font>
      <sz val="26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B050"/>
      <name val="Arial"/>
      <family val="2"/>
    </font>
    <font>
      <b/>
      <sz val="10"/>
      <color rgb="FF00B050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2" fontId="0" fillId="0" borderId="0" xfId="0" applyNumberFormat="1"/>
    <xf numFmtId="0" fontId="6" fillId="0" borderId="2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6" fillId="0" borderId="2" xfId="0" applyFont="1" applyFill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Fill="1" applyBorder="1"/>
    <xf numFmtId="4" fontId="12" fillId="0" borderId="0" xfId="0" applyNumberFormat="1" applyFont="1" applyBorder="1"/>
    <xf numFmtId="4" fontId="4" fillId="0" borderId="0" xfId="0" applyNumberFormat="1" applyFont="1" applyBorder="1" applyAlignment="1">
      <alignment horizontal="center"/>
    </xf>
    <xf numFmtId="164" fontId="17" fillId="2" borderId="1" xfId="0" applyNumberFormat="1" applyFont="1" applyFill="1" applyBorder="1"/>
    <xf numFmtId="0" fontId="0" fillId="0" borderId="0" xfId="0" applyFill="1" applyBorder="1"/>
    <xf numFmtId="0" fontId="6" fillId="0" borderId="0" xfId="0" applyFont="1" applyFill="1" applyBorder="1" applyAlignment="1">
      <alignment horizontal="center"/>
    </xf>
    <xf numFmtId="164" fontId="0" fillId="0" borderId="0" xfId="0" applyNumberFormat="1" applyFill="1" applyBorder="1"/>
    <xf numFmtId="14" fontId="0" fillId="0" borderId="0" xfId="0" applyNumberFormat="1" applyFill="1" applyBorder="1"/>
    <xf numFmtId="2" fontId="0" fillId="0" borderId="0" xfId="0" applyNumberFormat="1" applyFill="1" applyBorder="1"/>
    <xf numFmtId="2" fontId="6" fillId="0" borderId="0" xfId="0" applyNumberFormat="1" applyFont="1" applyFill="1" applyBorder="1" applyAlignment="1">
      <alignment horizontal="center"/>
    </xf>
    <xf numFmtId="14" fontId="16" fillId="0" borderId="0" xfId="0" applyNumberFormat="1" applyFont="1" applyFill="1" applyBorder="1"/>
    <xf numFmtId="164" fontId="17" fillId="0" borderId="0" xfId="0" applyNumberFormat="1" applyFont="1" applyFill="1" applyBorder="1"/>
    <xf numFmtId="14" fontId="0" fillId="0" borderId="0" xfId="0" applyNumberFormat="1" applyFill="1" applyBorder="1" applyAlignment="1">
      <alignment horizontal="center"/>
    </xf>
    <xf numFmtId="14" fontId="17" fillId="0" borderId="0" xfId="0" applyNumberFormat="1" applyFont="1" applyFill="1" applyBorder="1" applyAlignment="1">
      <alignment horizontal="right"/>
    </xf>
    <xf numFmtId="165" fontId="0" fillId="0" borderId="0" xfId="0" applyNumberFormat="1"/>
    <xf numFmtId="165" fontId="4" fillId="5" borderId="1" xfId="0" applyNumberFormat="1" applyFont="1" applyFill="1" applyBorder="1"/>
    <xf numFmtId="165" fontId="0" fillId="0" borderId="0" xfId="0" applyNumberFormat="1" applyAlignment="1">
      <alignment horizontal="right"/>
    </xf>
    <xf numFmtId="0" fontId="0" fillId="0" borderId="0" xfId="0" applyFill="1" applyAlignment="1">
      <alignment horizontal="center"/>
    </xf>
    <xf numFmtId="14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0" fillId="7" borderId="1" xfId="0" applyFill="1" applyBorder="1"/>
    <xf numFmtId="164" fontId="0" fillId="7" borderId="1" xfId="0" applyNumberFormat="1" applyFill="1" applyBorder="1"/>
    <xf numFmtId="0" fontId="12" fillId="7" borderId="1" xfId="0" applyFont="1" applyFill="1" applyBorder="1"/>
    <xf numFmtId="4" fontId="12" fillId="0" borderId="0" xfId="0" applyNumberFormat="1" applyFont="1"/>
    <xf numFmtId="0" fontId="0" fillId="0" borderId="0" xfId="0" applyFill="1" applyBorder="1"/>
    <xf numFmtId="0" fontId="11" fillId="0" borderId="0" xfId="0" applyFont="1"/>
    <xf numFmtId="0" fontId="12" fillId="0" borderId="0" xfId="0" applyFont="1"/>
    <xf numFmtId="4" fontId="12" fillId="0" borderId="0" xfId="0" applyNumberFormat="1" applyFont="1" applyBorder="1" applyAlignment="1">
      <alignment horizontal="right"/>
    </xf>
    <xf numFmtId="3" fontId="12" fillId="0" borderId="0" xfId="0" applyNumberFormat="1" applyFont="1" applyBorder="1"/>
    <xf numFmtId="165" fontId="12" fillId="0" borderId="0" xfId="0" applyNumberFormat="1" applyFont="1"/>
    <xf numFmtId="164" fontId="12" fillId="0" borderId="1" xfId="0" applyNumberFormat="1" applyFont="1" applyFill="1" applyBorder="1"/>
    <xf numFmtId="0" fontId="0" fillId="0" borderId="0" xfId="0" applyFill="1" applyBorder="1"/>
    <xf numFmtId="0" fontId="0" fillId="0" borderId="0" xfId="0" applyFill="1" applyBorder="1"/>
    <xf numFmtId="0" fontId="14" fillId="0" borderId="0" xfId="0" applyFont="1" applyFill="1"/>
    <xf numFmtId="0" fontId="0" fillId="0" borderId="0" xfId="0" applyFill="1" applyBorder="1"/>
    <xf numFmtId="4" fontId="11" fillId="0" borderId="0" xfId="0" applyNumberFormat="1" applyFont="1" applyFill="1" applyBorder="1" applyAlignment="1">
      <alignment horizontal="right"/>
    </xf>
    <xf numFmtId="4" fontId="12" fillId="0" borderId="0" xfId="0" applyNumberFormat="1" applyFont="1" applyBorder="1" applyAlignment="1">
      <alignment horizontal="center"/>
    </xf>
    <xf numFmtId="4" fontId="12" fillId="3" borderId="6" xfId="0" applyNumberFormat="1" applyFont="1" applyFill="1" applyBorder="1"/>
    <xf numFmtId="4" fontId="12" fillId="3" borderId="7" xfId="0" applyNumberFormat="1" applyFont="1" applyFill="1" applyBorder="1"/>
    <xf numFmtId="4" fontId="12" fillId="3" borderId="8" xfId="0" applyNumberFormat="1" applyFont="1" applyFill="1" applyBorder="1" applyAlignment="1">
      <alignment horizontal="right"/>
    </xf>
    <xf numFmtId="4" fontId="12" fillId="3" borderId="9" xfId="0" applyNumberFormat="1" applyFont="1" applyFill="1" applyBorder="1" applyAlignment="1">
      <alignment horizontal="center"/>
    </xf>
    <xf numFmtId="3" fontId="12" fillId="3" borderId="7" xfId="0" applyNumberFormat="1" applyFont="1" applyFill="1" applyBorder="1"/>
    <xf numFmtId="4" fontId="12" fillId="3" borderId="11" xfId="0" applyNumberFormat="1" applyFont="1" applyFill="1" applyBorder="1"/>
    <xf numFmtId="4" fontId="13" fillId="3" borderId="11" xfId="0" applyNumberFormat="1" applyFont="1" applyFill="1" applyBorder="1"/>
    <xf numFmtId="4" fontId="12" fillId="3" borderId="12" xfId="0" applyNumberFormat="1" applyFont="1" applyFill="1" applyBorder="1" applyAlignment="1">
      <alignment horizontal="right"/>
    </xf>
    <xf numFmtId="165" fontId="4" fillId="3" borderId="13" xfId="0" applyNumberFormat="1" applyFont="1" applyFill="1" applyBorder="1" applyAlignment="1">
      <alignment horizontal="right"/>
    </xf>
    <xf numFmtId="4" fontId="13" fillId="3" borderId="10" xfId="0" applyNumberFormat="1" applyFont="1" applyFill="1" applyBorder="1" applyAlignment="1">
      <alignment horizontal="right"/>
    </xf>
    <xf numFmtId="3" fontId="13" fillId="3" borderId="11" xfId="0" applyNumberFormat="1" applyFont="1" applyFill="1" applyBorder="1" applyAlignment="1">
      <alignment horizontal="left"/>
    </xf>
    <xf numFmtId="4" fontId="13" fillId="0" borderId="0" xfId="0" applyNumberFormat="1" applyFont="1" applyFill="1" applyBorder="1"/>
    <xf numFmtId="4" fontId="11" fillId="0" borderId="15" xfId="0" applyNumberFormat="1" applyFont="1" applyFill="1" applyBorder="1" applyAlignment="1">
      <alignment horizontal="right"/>
    </xf>
    <xf numFmtId="165" fontId="15" fillId="0" borderId="16" xfId="0" applyNumberFormat="1" applyFont="1" applyFill="1" applyBorder="1" applyAlignment="1">
      <alignment horizontal="right"/>
    </xf>
    <xf numFmtId="4" fontId="13" fillId="0" borderId="14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left"/>
    </xf>
    <xf numFmtId="4" fontId="11" fillId="0" borderId="15" xfId="0" applyNumberFormat="1" applyFont="1" applyFill="1" applyBorder="1" applyAlignment="1">
      <alignment horizontal="center"/>
    </xf>
    <xf numFmtId="164" fontId="11" fillId="0" borderId="15" xfId="0" applyNumberFormat="1" applyFont="1" applyFill="1" applyBorder="1" applyAlignment="1">
      <alignment horizontal="right"/>
    </xf>
    <xf numFmtId="4" fontId="11" fillId="0" borderId="14" xfId="0" applyNumberFormat="1" applyFont="1" applyFill="1" applyBorder="1" applyAlignment="1">
      <alignment horizontal="left"/>
    </xf>
    <xf numFmtId="4" fontId="11" fillId="0" borderId="0" xfId="0" applyNumberFormat="1" applyFont="1" applyFill="1" applyBorder="1" applyAlignment="1">
      <alignment horizontal="left"/>
    </xf>
    <xf numFmtId="4" fontId="11" fillId="0" borderId="17" xfId="0" applyNumberFormat="1" applyFont="1" applyFill="1" applyBorder="1" applyAlignment="1">
      <alignment horizontal="left"/>
    </xf>
    <xf numFmtId="4" fontId="11" fillId="0" borderId="17" xfId="0" applyNumberFormat="1" applyFont="1" applyFill="1" applyBorder="1"/>
    <xf numFmtId="4" fontId="12" fillId="4" borderId="6" xfId="0" applyNumberFormat="1" applyFont="1" applyFill="1" applyBorder="1"/>
    <xf numFmtId="4" fontId="12" fillId="4" borderId="7" xfId="0" applyNumberFormat="1" applyFont="1" applyFill="1" applyBorder="1"/>
    <xf numFmtId="4" fontId="11" fillId="4" borderId="8" xfId="0" applyNumberFormat="1" applyFont="1" applyFill="1" applyBorder="1" applyAlignment="1">
      <alignment horizontal="right"/>
    </xf>
    <xf numFmtId="4" fontId="12" fillId="4" borderId="9" xfId="0" applyNumberFormat="1" applyFont="1" applyFill="1" applyBorder="1" applyAlignment="1">
      <alignment horizontal="center"/>
    </xf>
    <xf numFmtId="3" fontId="12" fillId="4" borderId="7" xfId="0" applyNumberFormat="1" applyFont="1" applyFill="1" applyBorder="1"/>
    <xf numFmtId="4" fontId="12" fillId="4" borderId="8" xfId="0" applyNumberFormat="1" applyFont="1" applyFill="1" applyBorder="1" applyAlignment="1">
      <alignment horizontal="right"/>
    </xf>
    <xf numFmtId="4" fontId="4" fillId="4" borderId="10" xfId="0" applyNumberFormat="1" applyFont="1" applyFill="1" applyBorder="1"/>
    <xf numFmtId="4" fontId="12" fillId="4" borderId="11" xfId="0" applyNumberFormat="1" applyFont="1" applyFill="1" applyBorder="1"/>
    <xf numFmtId="4" fontId="14" fillId="4" borderId="11" xfId="0" applyNumberFormat="1" applyFont="1" applyFill="1" applyBorder="1"/>
    <xf numFmtId="4" fontId="11" fillId="4" borderId="12" xfId="0" applyNumberFormat="1" applyFont="1" applyFill="1" applyBorder="1" applyAlignment="1">
      <alignment horizontal="right"/>
    </xf>
    <xf numFmtId="165" fontId="4" fillId="4" borderId="13" xfId="0" applyNumberFormat="1" applyFont="1" applyFill="1" applyBorder="1" applyAlignment="1">
      <alignment horizontal="right"/>
    </xf>
    <xf numFmtId="4" fontId="13" fillId="4" borderId="10" xfId="0" applyNumberFormat="1" applyFont="1" applyFill="1" applyBorder="1" applyAlignment="1">
      <alignment horizontal="left"/>
    </xf>
    <xf numFmtId="4" fontId="13" fillId="4" borderId="11" xfId="0" applyNumberFormat="1" applyFont="1" applyFill="1" applyBorder="1" applyAlignment="1">
      <alignment horizontal="left"/>
    </xf>
    <xf numFmtId="4" fontId="12" fillId="4" borderId="12" xfId="0" applyNumberFormat="1" applyFont="1" applyFill="1" applyBorder="1" applyAlignment="1">
      <alignment horizontal="right"/>
    </xf>
    <xf numFmtId="165" fontId="15" fillId="0" borderId="18" xfId="0" applyNumberFormat="1" applyFont="1" applyFill="1" applyBorder="1" applyAlignment="1">
      <alignment horizontal="right"/>
    </xf>
    <xf numFmtId="4" fontId="13" fillId="0" borderId="0" xfId="0" applyNumberFormat="1" applyFont="1" applyFill="1" applyBorder="1" applyAlignment="1">
      <alignment horizontal="right"/>
    </xf>
    <xf numFmtId="4" fontId="11" fillId="4" borderId="7" xfId="0" applyNumberFormat="1" applyFont="1" applyFill="1" applyBorder="1" applyAlignment="1">
      <alignment horizontal="right"/>
    </xf>
    <xf numFmtId="4" fontId="11" fillId="4" borderId="7" xfId="0" applyNumberFormat="1" applyFont="1" applyFill="1" applyBorder="1"/>
    <xf numFmtId="3" fontId="11" fillId="4" borderId="7" xfId="0" applyNumberFormat="1" applyFont="1" applyFill="1" applyBorder="1"/>
    <xf numFmtId="4" fontId="13" fillId="4" borderId="11" xfId="0" applyNumberFormat="1" applyFont="1" applyFill="1" applyBorder="1"/>
    <xf numFmtId="4" fontId="11" fillId="4" borderId="11" xfId="0" applyNumberFormat="1" applyFont="1" applyFill="1" applyBorder="1" applyAlignment="1">
      <alignment horizontal="right"/>
    </xf>
    <xf numFmtId="4" fontId="13" fillId="4" borderId="11" xfId="0" applyNumberFormat="1" applyFont="1" applyFill="1" applyBorder="1" applyAlignment="1">
      <alignment horizontal="right"/>
    </xf>
    <xf numFmtId="4" fontId="12" fillId="4" borderId="11" xfId="0" applyNumberFormat="1" applyFont="1" applyFill="1" applyBorder="1" applyAlignment="1">
      <alignment horizontal="right"/>
    </xf>
    <xf numFmtId="4" fontId="11" fillId="0" borderId="6" xfId="0" applyNumberFormat="1" applyFont="1" applyFill="1" applyBorder="1"/>
    <xf numFmtId="4" fontId="11" fillId="0" borderId="7" xfId="0" applyNumberFormat="1" applyFont="1" applyFill="1" applyBorder="1"/>
    <xf numFmtId="4" fontId="13" fillId="0" borderId="7" xfId="0" applyNumberFormat="1" applyFont="1" applyFill="1" applyBorder="1"/>
    <xf numFmtId="4" fontId="11" fillId="0" borderId="19" xfId="0" applyNumberFormat="1" applyFont="1" applyFill="1" applyBorder="1" applyAlignment="1">
      <alignment horizontal="right"/>
    </xf>
    <xf numFmtId="165" fontId="15" fillId="0" borderId="20" xfId="0" applyNumberFormat="1" applyFont="1" applyFill="1" applyBorder="1" applyAlignment="1">
      <alignment horizontal="right"/>
    </xf>
    <xf numFmtId="4" fontId="13" fillId="0" borderId="7" xfId="0" applyNumberFormat="1" applyFont="1" applyFill="1" applyBorder="1" applyAlignment="1">
      <alignment horizontal="right"/>
    </xf>
    <xf numFmtId="3" fontId="11" fillId="0" borderId="7" xfId="0" applyNumberFormat="1" applyFont="1" applyFill="1" applyBorder="1" applyAlignment="1">
      <alignment horizontal="left"/>
    </xf>
    <xf numFmtId="4" fontId="11" fillId="0" borderId="0" xfId="0" applyNumberFormat="1" applyFont="1" applyBorder="1"/>
    <xf numFmtId="3" fontId="11" fillId="0" borderId="0" xfId="0" applyNumberFormat="1" applyFont="1" applyBorder="1"/>
    <xf numFmtId="4" fontId="11" fillId="0" borderId="15" xfId="0" applyNumberFormat="1" applyFont="1" applyBorder="1" applyAlignment="1">
      <alignment horizontal="right"/>
    </xf>
    <xf numFmtId="165" fontId="15" fillId="0" borderId="18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165" fontId="15" fillId="0" borderId="22" xfId="0" applyNumberFormat="1" applyFont="1" applyBorder="1" applyAlignment="1">
      <alignment horizontal="right"/>
    </xf>
    <xf numFmtId="4" fontId="11" fillId="0" borderId="11" xfId="0" applyNumberFormat="1" applyFont="1" applyBorder="1"/>
    <xf numFmtId="3" fontId="11" fillId="0" borderId="11" xfId="0" applyNumberFormat="1" applyFont="1" applyBorder="1"/>
    <xf numFmtId="4" fontId="13" fillId="4" borderId="10" xfId="0" applyNumberFormat="1" applyFont="1" applyFill="1" applyBorder="1" applyAlignment="1">
      <alignment horizontal="right"/>
    </xf>
    <xf numFmtId="4" fontId="12" fillId="0" borderId="14" xfId="0" applyNumberFormat="1" applyFont="1" applyFill="1" applyBorder="1"/>
    <xf numFmtId="4" fontId="12" fillId="0" borderId="0" xfId="0" applyNumberFormat="1" applyFont="1" applyFill="1" applyBorder="1"/>
    <xf numFmtId="4" fontId="14" fillId="0" borderId="0" xfId="0" applyNumberFormat="1" applyFont="1" applyFill="1" applyBorder="1"/>
    <xf numFmtId="4" fontId="12" fillId="0" borderId="15" xfId="0" applyNumberFormat="1" applyFont="1" applyFill="1" applyBorder="1" applyAlignment="1">
      <alignment horizontal="right"/>
    </xf>
    <xf numFmtId="4" fontId="12" fillId="0" borderId="14" xfId="0" applyNumberFormat="1" applyFont="1" applyBorder="1"/>
    <xf numFmtId="4" fontId="4" fillId="4" borderId="7" xfId="0" applyNumberFormat="1" applyFont="1" applyFill="1" applyBorder="1"/>
    <xf numFmtId="4" fontId="15" fillId="4" borderId="7" xfId="0" applyNumberFormat="1" applyFont="1" applyFill="1" applyBorder="1"/>
    <xf numFmtId="4" fontId="11" fillId="4" borderId="6" xfId="0" applyNumberFormat="1" applyFont="1" applyFill="1" applyBorder="1"/>
    <xf numFmtId="4" fontId="15" fillId="0" borderId="6" xfId="0" applyNumberFormat="1" applyFont="1" applyFill="1" applyBorder="1"/>
    <xf numFmtId="4" fontId="13" fillId="0" borderId="6" xfId="0" applyNumberFormat="1" applyFont="1" applyFill="1" applyBorder="1" applyAlignment="1">
      <alignment horizontal="right"/>
    </xf>
    <xf numFmtId="4" fontId="15" fillId="0" borderId="0" xfId="0" applyNumberFormat="1" applyFont="1" applyFill="1" applyBorder="1"/>
    <xf numFmtId="4" fontId="11" fillId="0" borderId="14" xfId="0" applyNumberFormat="1" applyFont="1" applyBorder="1"/>
    <xf numFmtId="4" fontId="4" fillId="0" borderId="0" xfId="0" applyNumberFormat="1" applyFont="1" applyBorder="1"/>
    <xf numFmtId="4" fontId="11" fillId="0" borderId="15" xfId="0" applyNumberFormat="1" applyFont="1" applyBorder="1"/>
    <xf numFmtId="4" fontId="15" fillId="0" borderId="0" xfId="0" applyNumberFormat="1" applyFont="1" applyBorder="1"/>
    <xf numFmtId="4" fontId="11" fillId="0" borderId="10" xfId="0" applyNumberFormat="1" applyFont="1" applyBorder="1"/>
    <xf numFmtId="4" fontId="6" fillId="0" borderId="11" xfId="0" applyNumberFormat="1" applyFont="1" applyBorder="1"/>
    <xf numFmtId="4" fontId="12" fillId="0" borderId="10" xfId="0" applyNumberFormat="1" applyFont="1" applyBorder="1"/>
    <xf numFmtId="3" fontId="12" fillId="0" borderId="11" xfId="0" applyNumberFormat="1" applyFont="1" applyBorder="1"/>
    <xf numFmtId="4" fontId="6" fillId="0" borderId="0" xfId="0" applyNumberFormat="1" applyFont="1" applyBorder="1" applyAlignment="1">
      <alignment horizontal="right"/>
    </xf>
    <xf numFmtId="4" fontId="19" fillId="0" borderId="2" xfId="0" applyNumberFormat="1" applyFont="1" applyBorder="1" applyAlignment="1">
      <alignment horizontal="center"/>
    </xf>
    <xf numFmtId="4" fontId="6" fillId="0" borderId="0" xfId="0" applyNumberFormat="1" applyFont="1" applyBorder="1"/>
    <xf numFmtId="3" fontId="6" fillId="0" borderId="0" xfId="0" applyNumberFormat="1" applyFont="1" applyBorder="1"/>
    <xf numFmtId="4" fontId="21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4" fontId="22" fillId="0" borderId="2" xfId="0" applyNumberFormat="1" applyFont="1" applyBorder="1"/>
    <xf numFmtId="4" fontId="20" fillId="0" borderId="2" xfId="0" applyNumberFormat="1" applyFont="1" applyBorder="1"/>
    <xf numFmtId="4" fontId="4" fillId="0" borderId="0" xfId="0" applyNumberFormat="1" applyFont="1" applyBorder="1" applyAlignment="1">
      <alignment horizontal="right"/>
    </xf>
    <xf numFmtId="4" fontId="4" fillId="0" borderId="2" xfId="0" applyNumberFormat="1" applyFont="1" applyBorder="1" applyAlignment="1">
      <alignment horizontal="right"/>
    </xf>
    <xf numFmtId="0" fontId="0" fillId="0" borderId="0" xfId="0" applyBorder="1"/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1" fillId="0" borderId="0" xfId="0" applyFont="1" applyBorder="1"/>
    <xf numFmtId="2" fontId="0" fillId="0" borderId="26" xfId="0" applyNumberFormat="1" applyBorder="1"/>
    <xf numFmtId="14" fontId="12" fillId="0" borderId="1" xfId="0" applyNumberFormat="1" applyFont="1" applyFill="1" applyBorder="1"/>
    <xf numFmtId="164" fontId="12" fillId="0" borderId="26" xfId="0" applyNumberFormat="1" applyFont="1" applyFill="1" applyBorder="1"/>
    <xf numFmtId="14" fontId="0" fillId="0" borderId="1" xfId="0" applyNumberFormat="1" applyFill="1" applyBorder="1"/>
    <xf numFmtId="165" fontId="0" fillId="0" borderId="1" xfId="0" applyNumberFormat="1" applyFill="1" applyBorder="1"/>
    <xf numFmtId="165" fontId="12" fillId="0" borderId="1" xfId="0" applyNumberFormat="1" applyFont="1" applyFill="1" applyBorder="1"/>
    <xf numFmtId="0" fontId="12" fillId="0" borderId="1" xfId="0" applyFont="1" applyBorder="1"/>
    <xf numFmtId="165" fontId="0" fillId="0" borderId="1" xfId="0" applyNumberFormat="1" applyBorder="1"/>
    <xf numFmtId="14" fontId="0" fillId="0" borderId="1" xfId="0" applyNumberFormat="1" applyBorder="1"/>
    <xf numFmtId="164" fontId="18" fillId="2" borderId="1" xfId="0" applyNumberFormat="1" applyFont="1" applyFill="1" applyBorder="1"/>
    <xf numFmtId="164" fontId="0" fillId="0" borderId="0" xfId="0" applyNumberFormat="1" applyBorder="1"/>
    <xf numFmtId="0" fontId="4" fillId="0" borderId="2" xfId="0" applyFont="1" applyFill="1" applyBorder="1" applyAlignment="1">
      <alignment horizontal="center"/>
    </xf>
    <xf numFmtId="164" fontId="0" fillId="0" borderId="26" xfId="0" applyNumberFormat="1" applyBorder="1"/>
    <xf numFmtId="0" fontId="0" fillId="0" borderId="27" xfId="0" applyBorder="1" applyAlignment="1">
      <alignment horizontal="center"/>
    </xf>
    <xf numFmtId="164" fontId="12" fillId="0" borderId="1" xfId="0" applyNumberFormat="1" applyFont="1" applyBorder="1"/>
    <xf numFmtId="0" fontId="0" fillId="0" borderId="1" xfId="0" applyBorder="1"/>
    <xf numFmtId="164" fontId="23" fillId="9" borderId="1" xfId="0" applyNumberFormat="1" applyFont="1" applyFill="1" applyBorder="1"/>
    <xf numFmtId="4" fontId="11" fillId="0" borderId="14" xfId="0" applyNumberFormat="1" applyFont="1" applyFill="1" applyBorder="1"/>
    <xf numFmtId="4" fontId="11" fillId="0" borderId="0" xfId="0" applyNumberFormat="1" applyFont="1" applyFill="1" applyBorder="1"/>
    <xf numFmtId="4" fontId="11" fillId="0" borderId="0" xfId="0" applyNumberFormat="1" applyFont="1" applyBorder="1"/>
    <xf numFmtId="4" fontId="11" fillId="0" borderId="14" xfId="0" applyNumberFormat="1" applyFont="1" applyBorder="1" applyAlignment="1"/>
    <xf numFmtId="4" fontId="11" fillId="0" borderId="0" xfId="0" applyNumberFormat="1" applyFont="1" applyBorder="1" applyAlignment="1"/>
    <xf numFmtId="4" fontId="11" fillId="0" borderId="17" xfId="0" applyNumberFormat="1" applyFont="1" applyBorder="1" applyAlignment="1"/>
    <xf numFmtId="4" fontId="11" fillId="0" borderId="20" xfId="0" applyNumberFormat="1" applyFont="1" applyFill="1" applyBorder="1" applyAlignment="1">
      <alignment horizontal="center"/>
    </xf>
    <xf numFmtId="4" fontId="11" fillId="0" borderId="18" xfId="0" applyNumberFormat="1" applyFont="1" applyFill="1" applyBorder="1" applyAlignment="1">
      <alignment horizontal="center"/>
    </xf>
    <xf numFmtId="4" fontId="11" fillId="0" borderId="22" xfId="0" applyNumberFormat="1" applyFont="1" applyFill="1" applyBorder="1" applyAlignment="1">
      <alignment horizontal="center"/>
    </xf>
    <xf numFmtId="4" fontId="11" fillId="0" borderId="14" xfId="0" applyNumberFormat="1" applyFont="1" applyFill="1" applyBorder="1" applyAlignment="1"/>
    <xf numFmtId="4" fontId="11" fillId="0" borderId="0" xfId="0" applyNumberFormat="1" applyFont="1" applyFill="1" applyBorder="1" applyAlignment="1"/>
    <xf numFmtId="4" fontId="11" fillId="0" borderId="17" xfId="0" applyNumberFormat="1" applyFont="1" applyFill="1" applyBorder="1" applyAlignment="1"/>
    <xf numFmtId="14" fontId="12" fillId="10" borderId="1" xfId="0" applyNumberFormat="1" applyFont="1" applyFill="1" applyBorder="1" applyAlignment="1">
      <alignment horizontal="center"/>
    </xf>
    <xf numFmtId="0" fontId="12" fillId="10" borderId="1" xfId="0" applyFont="1" applyFill="1" applyBorder="1"/>
    <xf numFmtId="164" fontId="12" fillId="10" borderId="1" xfId="0" applyNumberFormat="1" applyFont="1" applyFill="1" applyBorder="1"/>
    <xf numFmtId="164" fontId="0" fillId="10" borderId="1" xfId="0" applyNumberFormat="1" applyFill="1" applyBorder="1"/>
    <xf numFmtId="0" fontId="0" fillId="10" borderId="0" xfId="0" applyFill="1"/>
    <xf numFmtId="14" fontId="0" fillId="10" borderId="1" xfId="0" applyNumberFormat="1" applyFill="1" applyBorder="1" applyAlignment="1">
      <alignment horizontal="center"/>
    </xf>
    <xf numFmtId="0" fontId="0" fillId="10" borderId="1" xfId="0" applyFill="1" applyBorder="1"/>
    <xf numFmtId="14" fontId="12" fillId="0" borderId="1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4" fontId="17" fillId="0" borderId="3" xfId="0" applyNumberFormat="1" applyFont="1" applyBorder="1" applyAlignment="1">
      <alignment horizontal="right"/>
    </xf>
    <xf numFmtId="14" fontId="17" fillId="0" borderId="4" xfId="0" applyNumberFormat="1" applyFont="1" applyBorder="1" applyAlignment="1">
      <alignment horizontal="right"/>
    </xf>
    <xf numFmtId="14" fontId="17" fillId="0" borderId="5" xfId="0" applyNumberFormat="1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5" fillId="0" borderId="0" xfId="0" applyFont="1" applyAlignment="1">
      <alignment horizontal="center"/>
    </xf>
    <xf numFmtId="14" fontId="0" fillId="0" borderId="3" xfId="0" applyNumberFormat="1" applyFill="1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14" fontId="0" fillId="0" borderId="5" xfId="0" applyNumberFormat="1" applyFill="1" applyBorder="1" applyAlignment="1">
      <alignment horizontal="center"/>
    </xf>
    <xf numFmtId="14" fontId="17" fillId="0" borderId="3" xfId="0" applyNumberFormat="1" applyFont="1" applyFill="1" applyBorder="1" applyAlignment="1">
      <alignment horizontal="right"/>
    </xf>
    <xf numFmtId="14" fontId="17" fillId="0" borderId="4" xfId="0" applyNumberFormat="1" applyFont="1" applyFill="1" applyBorder="1" applyAlignment="1">
      <alignment horizontal="right"/>
    </xf>
    <xf numFmtId="14" fontId="17" fillId="0" borderId="5" xfId="0" applyNumberFormat="1" applyFont="1" applyFill="1" applyBorder="1" applyAlignment="1">
      <alignment horizontal="right"/>
    </xf>
    <xf numFmtId="4" fontId="11" fillId="0" borderId="14" xfId="0" applyNumberFormat="1" applyFont="1" applyFill="1" applyBorder="1" applyAlignment="1">
      <alignment horizontal="left"/>
    </xf>
    <xf numFmtId="4" fontId="11" fillId="0" borderId="17" xfId="0" applyNumberFormat="1" applyFont="1" applyFill="1" applyBorder="1" applyAlignment="1">
      <alignment horizontal="left"/>
    </xf>
    <xf numFmtId="4" fontId="7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2" fillId="0" borderId="0" xfId="0" applyFont="1" applyBorder="1" applyAlignment="1"/>
    <xf numFmtId="4" fontId="4" fillId="3" borderId="10" xfId="0" applyNumberFormat="1" applyFont="1" applyFill="1" applyBorder="1"/>
    <xf numFmtId="4" fontId="4" fillId="3" borderId="11" xfId="0" applyNumberFormat="1" applyFont="1" applyFill="1" applyBorder="1"/>
    <xf numFmtId="0" fontId="0" fillId="0" borderId="0" xfId="0" applyFill="1" applyBorder="1"/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14" fontId="6" fillId="6" borderId="3" xfId="0" applyNumberFormat="1" applyFont="1" applyFill="1" applyBorder="1" applyAlignment="1">
      <alignment horizontal="center"/>
    </xf>
    <xf numFmtId="14" fontId="6" fillId="6" borderId="4" xfId="0" applyNumberFormat="1" applyFont="1" applyFill="1" applyBorder="1" applyAlignment="1">
      <alignment horizontal="center"/>
    </xf>
    <xf numFmtId="14" fontId="6" fillId="6" borderId="5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5" fillId="8" borderId="4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8"/>
  <sheetViews>
    <sheetView view="pageBreakPreview" zoomScaleNormal="100" zoomScaleSheetLayoutView="100" workbookViewId="0"/>
  </sheetViews>
  <sheetFormatPr baseColWidth="10" defaultColWidth="11.44140625" defaultRowHeight="13.2"/>
  <cols>
    <col min="1" max="1" width="12.6640625" style="43" customWidth="1"/>
    <col min="2" max="2" width="45" style="136" customWidth="1"/>
    <col min="3" max="4" width="10.6640625" style="136" bestFit="1" customWidth="1"/>
    <col min="5" max="5" width="13" style="136" customWidth="1"/>
    <col min="6" max="16384" width="11.44140625" style="136"/>
  </cols>
  <sheetData>
    <row r="2" spans="1:7" ht="7.5" customHeight="1"/>
    <row r="3" spans="1:7" ht="31.5" customHeight="1">
      <c r="A3" s="177" t="s">
        <v>0</v>
      </c>
      <c r="B3" s="178"/>
      <c r="C3" s="178"/>
      <c r="D3" s="178"/>
      <c r="E3" s="178"/>
    </row>
    <row r="4" spans="1:7" ht="13.8" thickBot="1"/>
    <row r="5" spans="1:7" ht="16.5" customHeight="1" thickBot="1">
      <c r="A5" s="151" t="s">
        <v>1</v>
      </c>
      <c r="B5" s="137" t="s">
        <v>2</v>
      </c>
      <c r="C5" s="138" t="s">
        <v>5</v>
      </c>
      <c r="D5" s="138" t="s">
        <v>3</v>
      </c>
      <c r="E5" s="138" t="s">
        <v>4</v>
      </c>
      <c r="G5" s="139"/>
    </row>
    <row r="6" spans="1:7" ht="16.5" customHeight="1">
      <c r="A6" s="179" t="s">
        <v>7</v>
      </c>
      <c r="B6" s="180"/>
      <c r="C6" s="180"/>
      <c r="D6" s="181"/>
      <c r="E6" s="140">
        <v>0</v>
      </c>
      <c r="G6" s="139"/>
    </row>
    <row r="7" spans="1:7" s="43" customFormat="1" ht="16.5" customHeight="1">
      <c r="A7" s="141">
        <v>42031</v>
      </c>
      <c r="B7" s="28" t="s">
        <v>60</v>
      </c>
      <c r="C7" s="39"/>
      <c r="D7" s="39">
        <v>12</v>
      </c>
      <c r="E7" s="9">
        <f>SUM(E6+D7-C7)</f>
        <v>12</v>
      </c>
    </row>
    <row r="8" spans="1:7" s="43" customFormat="1" ht="16.5" customHeight="1">
      <c r="A8" s="141">
        <v>42102</v>
      </c>
      <c r="B8" s="28" t="s">
        <v>116</v>
      </c>
      <c r="C8" s="39">
        <v>100</v>
      </c>
      <c r="D8" s="39"/>
      <c r="E8" s="9">
        <f t="shared" ref="E8:E54" si="0">SUM(E7+D8-C8)</f>
        <v>-88</v>
      </c>
    </row>
    <row r="9" spans="1:7" s="43" customFormat="1" ht="16.5" customHeight="1">
      <c r="A9" s="141">
        <v>42107</v>
      </c>
      <c r="B9" s="28" t="s">
        <v>128</v>
      </c>
      <c r="C9" s="142">
        <v>200</v>
      </c>
      <c r="D9" s="39"/>
      <c r="E9" s="9">
        <f t="shared" si="0"/>
        <v>-288</v>
      </c>
    </row>
    <row r="10" spans="1:7" s="43" customFormat="1" ht="16.5" customHeight="1">
      <c r="A10" s="141">
        <v>42107</v>
      </c>
      <c r="B10" s="28" t="s">
        <v>117</v>
      </c>
      <c r="C10" s="142">
        <v>100</v>
      </c>
      <c r="D10" s="39"/>
      <c r="E10" s="9">
        <f t="shared" si="0"/>
        <v>-388</v>
      </c>
    </row>
    <row r="11" spans="1:7" s="43" customFormat="1" ht="16.5" customHeight="1">
      <c r="A11" s="141">
        <v>42128</v>
      </c>
      <c r="B11" s="28" t="s">
        <v>60</v>
      </c>
      <c r="C11" s="39"/>
      <c r="D11" s="39">
        <v>12</v>
      </c>
      <c r="E11" s="9">
        <f t="shared" si="0"/>
        <v>-376</v>
      </c>
    </row>
    <row r="12" spans="1:7" s="43" customFormat="1" ht="16.5" customHeight="1">
      <c r="A12" s="141">
        <v>42135</v>
      </c>
      <c r="B12" s="28" t="s">
        <v>60</v>
      </c>
      <c r="C12" s="39"/>
      <c r="D12" s="39">
        <v>24</v>
      </c>
      <c r="E12" s="9">
        <f t="shared" si="0"/>
        <v>-352</v>
      </c>
    </row>
    <row r="13" spans="1:7" s="43" customFormat="1" ht="16.5" customHeight="1">
      <c r="A13" s="141">
        <v>42153</v>
      </c>
      <c r="B13" s="28" t="s">
        <v>60</v>
      </c>
      <c r="C13" s="39"/>
      <c r="D13" s="39">
        <v>60</v>
      </c>
      <c r="E13" s="9">
        <f t="shared" si="0"/>
        <v>-292</v>
      </c>
    </row>
    <row r="14" spans="1:7" s="43" customFormat="1" ht="16.5" customHeight="1">
      <c r="A14" s="141">
        <v>42153</v>
      </c>
      <c r="B14" s="28" t="s">
        <v>60</v>
      </c>
      <c r="C14" s="39"/>
      <c r="D14" s="39">
        <v>36</v>
      </c>
      <c r="E14" s="9">
        <f t="shared" si="0"/>
        <v>-256</v>
      </c>
    </row>
    <row r="15" spans="1:7" s="43" customFormat="1" ht="16.5" customHeight="1">
      <c r="A15" s="141">
        <v>42164</v>
      </c>
      <c r="B15" s="28" t="s">
        <v>60</v>
      </c>
      <c r="C15" s="39"/>
      <c r="D15" s="39">
        <v>48</v>
      </c>
      <c r="E15" s="9">
        <f t="shared" si="0"/>
        <v>-208</v>
      </c>
    </row>
    <row r="16" spans="1:7" s="43" customFormat="1" ht="16.5" customHeight="1">
      <c r="A16" s="141">
        <v>42170</v>
      </c>
      <c r="B16" s="28" t="s">
        <v>60</v>
      </c>
      <c r="C16" s="39"/>
      <c r="D16" s="39">
        <v>36</v>
      </c>
      <c r="E16" s="9">
        <f t="shared" si="0"/>
        <v>-172</v>
      </c>
    </row>
    <row r="17" spans="1:5" s="43" customFormat="1" ht="16.5" customHeight="1">
      <c r="A17" s="141">
        <v>42173</v>
      </c>
      <c r="B17" s="28" t="s">
        <v>60</v>
      </c>
      <c r="C17" s="39"/>
      <c r="D17" s="39">
        <v>48</v>
      </c>
      <c r="E17" s="9">
        <f t="shared" si="0"/>
        <v>-124</v>
      </c>
    </row>
    <row r="18" spans="1:5" s="43" customFormat="1" ht="16.5" customHeight="1">
      <c r="A18" s="141">
        <v>42188</v>
      </c>
      <c r="B18" s="28" t="s">
        <v>60</v>
      </c>
      <c r="C18" s="39"/>
      <c r="D18" s="39">
        <v>48</v>
      </c>
      <c r="E18" s="9">
        <f t="shared" si="0"/>
        <v>-76</v>
      </c>
    </row>
    <row r="19" spans="1:5" s="43" customFormat="1" ht="16.5" customHeight="1">
      <c r="A19" s="141">
        <v>42200</v>
      </c>
      <c r="B19" s="28" t="s">
        <v>60</v>
      </c>
      <c r="C19" s="39"/>
      <c r="D19" s="39">
        <v>72</v>
      </c>
      <c r="E19" s="9">
        <f t="shared" si="0"/>
        <v>-4</v>
      </c>
    </row>
    <row r="20" spans="1:5" s="43" customFormat="1" ht="16.5" customHeight="1">
      <c r="A20" s="141">
        <v>42205</v>
      </c>
      <c r="B20" s="28" t="s">
        <v>60</v>
      </c>
      <c r="C20" s="39"/>
      <c r="D20" s="39">
        <v>36</v>
      </c>
      <c r="E20" s="9">
        <f t="shared" si="0"/>
        <v>32</v>
      </c>
    </row>
    <row r="21" spans="1:5" s="43" customFormat="1" ht="16.5" customHeight="1">
      <c r="A21" s="141">
        <v>42209</v>
      </c>
      <c r="B21" s="28" t="s">
        <v>60</v>
      </c>
      <c r="C21" s="39"/>
      <c r="D21" s="39">
        <v>60</v>
      </c>
      <c r="E21" s="9">
        <f t="shared" si="0"/>
        <v>92</v>
      </c>
    </row>
    <row r="22" spans="1:5" s="43" customFormat="1" ht="16.5" customHeight="1">
      <c r="A22" s="141">
        <v>42219</v>
      </c>
      <c r="B22" s="28" t="s">
        <v>60</v>
      </c>
      <c r="C22" s="39"/>
      <c r="D22" s="39">
        <v>60</v>
      </c>
      <c r="E22" s="9">
        <f t="shared" si="0"/>
        <v>152</v>
      </c>
    </row>
    <row r="23" spans="1:5" s="43" customFormat="1" ht="16.5" customHeight="1">
      <c r="A23" s="141">
        <v>42221</v>
      </c>
      <c r="B23" s="28" t="s">
        <v>60</v>
      </c>
      <c r="C23" s="39"/>
      <c r="D23" s="39">
        <v>48</v>
      </c>
      <c r="E23" s="9">
        <f t="shared" si="0"/>
        <v>200</v>
      </c>
    </row>
    <row r="24" spans="1:5" s="43" customFormat="1" ht="16.5" customHeight="1">
      <c r="A24" s="141">
        <v>42254</v>
      </c>
      <c r="B24" s="28" t="s">
        <v>60</v>
      </c>
      <c r="C24" s="39"/>
      <c r="D24" s="39">
        <v>48</v>
      </c>
      <c r="E24" s="9">
        <f t="shared" si="0"/>
        <v>248</v>
      </c>
    </row>
    <row r="25" spans="1:5" s="43" customFormat="1" ht="16.5" customHeight="1">
      <c r="A25" s="141">
        <v>42271</v>
      </c>
      <c r="B25" s="28" t="s">
        <v>60</v>
      </c>
      <c r="C25" s="39"/>
      <c r="D25" s="39">
        <v>384</v>
      </c>
      <c r="E25" s="9">
        <f t="shared" si="0"/>
        <v>632</v>
      </c>
    </row>
    <row r="26" spans="1:5" s="43" customFormat="1" ht="16.5" customHeight="1">
      <c r="A26" s="141">
        <v>42275</v>
      </c>
      <c r="B26" s="28" t="s">
        <v>60</v>
      </c>
      <c r="C26" s="39"/>
      <c r="D26" s="39">
        <v>96</v>
      </c>
      <c r="E26" s="9">
        <f t="shared" si="0"/>
        <v>728</v>
      </c>
    </row>
    <row r="27" spans="1:5" s="43" customFormat="1" ht="16.5" customHeight="1">
      <c r="A27" s="143">
        <v>42276</v>
      </c>
      <c r="B27" s="28" t="s">
        <v>60</v>
      </c>
      <c r="C27" s="39"/>
      <c r="D27" s="39">
        <v>60</v>
      </c>
      <c r="E27" s="9">
        <f t="shared" si="0"/>
        <v>788</v>
      </c>
    </row>
    <row r="28" spans="1:5" s="43" customFormat="1" ht="16.5" customHeight="1">
      <c r="A28" s="143">
        <v>42276</v>
      </c>
      <c r="B28" s="28" t="s">
        <v>60</v>
      </c>
      <c r="C28" s="9"/>
      <c r="D28" s="9">
        <v>24</v>
      </c>
      <c r="E28" s="9">
        <f t="shared" si="0"/>
        <v>812</v>
      </c>
    </row>
    <row r="29" spans="1:5" s="43" customFormat="1" ht="16.5" customHeight="1">
      <c r="A29" s="141">
        <v>42283</v>
      </c>
      <c r="B29" s="28" t="s">
        <v>60</v>
      </c>
      <c r="C29" s="39"/>
      <c r="D29" s="39">
        <v>120</v>
      </c>
      <c r="E29" s="9">
        <f t="shared" si="0"/>
        <v>932</v>
      </c>
    </row>
    <row r="30" spans="1:5" s="43" customFormat="1" ht="16.5" customHeight="1">
      <c r="A30" s="141">
        <v>42290</v>
      </c>
      <c r="B30" s="28" t="s">
        <v>60</v>
      </c>
      <c r="C30" s="39"/>
      <c r="D30" s="39">
        <v>84</v>
      </c>
      <c r="E30" s="9">
        <f t="shared" si="0"/>
        <v>1016</v>
      </c>
    </row>
    <row r="31" spans="1:5" s="43" customFormat="1" ht="16.5" customHeight="1">
      <c r="A31" s="143">
        <v>42318</v>
      </c>
      <c r="B31" s="28" t="s">
        <v>164</v>
      </c>
      <c r="C31" s="9"/>
      <c r="D31" s="9">
        <v>170</v>
      </c>
      <c r="E31" s="9">
        <f t="shared" si="0"/>
        <v>1186</v>
      </c>
    </row>
    <row r="32" spans="1:5" s="43" customFormat="1" ht="16.5" customHeight="1">
      <c r="A32" s="143">
        <v>42321</v>
      </c>
      <c r="B32" s="28" t="s">
        <v>60</v>
      </c>
      <c r="C32" s="9"/>
      <c r="D32" s="9">
        <v>144</v>
      </c>
      <c r="E32" s="9">
        <f t="shared" si="0"/>
        <v>1330</v>
      </c>
    </row>
    <row r="33" spans="1:5" s="43" customFormat="1" ht="16.5" customHeight="1">
      <c r="A33" s="143">
        <v>42333</v>
      </c>
      <c r="B33" s="28" t="s">
        <v>60</v>
      </c>
      <c r="C33" s="9"/>
      <c r="D33" s="9">
        <v>12</v>
      </c>
      <c r="E33" s="9">
        <f t="shared" si="0"/>
        <v>1342</v>
      </c>
    </row>
    <row r="34" spans="1:5" s="43" customFormat="1" ht="16.5" customHeight="1">
      <c r="A34" s="143">
        <v>42339</v>
      </c>
      <c r="B34" s="28" t="s">
        <v>60</v>
      </c>
      <c r="C34" s="9"/>
      <c r="D34" s="9">
        <v>48</v>
      </c>
      <c r="E34" s="9">
        <f t="shared" si="0"/>
        <v>1390</v>
      </c>
    </row>
    <row r="35" spans="1:5" s="43" customFormat="1" ht="16.5" customHeight="1">
      <c r="A35" s="143"/>
      <c r="B35" s="28"/>
      <c r="C35" s="9"/>
      <c r="D35" s="9"/>
      <c r="E35" s="9">
        <f t="shared" si="0"/>
        <v>1390</v>
      </c>
    </row>
    <row r="36" spans="1:5" s="43" customFormat="1" ht="16.5" customHeight="1">
      <c r="A36" s="143"/>
      <c r="B36" s="5"/>
      <c r="C36" s="9"/>
      <c r="D36" s="9"/>
      <c r="E36" s="9">
        <f t="shared" si="0"/>
        <v>1390</v>
      </c>
    </row>
    <row r="37" spans="1:5" s="43" customFormat="1" ht="16.5" customHeight="1">
      <c r="A37" s="143"/>
      <c r="B37" s="28"/>
      <c r="C37" s="9"/>
      <c r="D37" s="9"/>
      <c r="E37" s="9">
        <f t="shared" si="0"/>
        <v>1390</v>
      </c>
    </row>
    <row r="38" spans="1:5" s="43" customFormat="1" ht="16.5" customHeight="1">
      <c r="A38" s="143"/>
      <c r="B38" s="5"/>
      <c r="C38" s="9"/>
      <c r="D38" s="9"/>
      <c r="E38" s="9">
        <f t="shared" si="0"/>
        <v>1390</v>
      </c>
    </row>
    <row r="39" spans="1:5" s="43" customFormat="1" ht="16.5" customHeight="1">
      <c r="A39" s="143"/>
      <c r="B39" s="28"/>
      <c r="C39" s="9"/>
      <c r="D39" s="9"/>
      <c r="E39" s="9">
        <f>SUM(E38+D39-C39)</f>
        <v>1390</v>
      </c>
    </row>
    <row r="40" spans="1:5" s="43" customFormat="1" ht="16.5" customHeight="1">
      <c r="A40" s="143"/>
      <c r="B40" s="28"/>
      <c r="C40" s="9"/>
      <c r="D40" s="9"/>
      <c r="E40" s="9">
        <f t="shared" ref="E40:E41" si="1">SUM(E39+D40-C40)</f>
        <v>1390</v>
      </c>
    </row>
    <row r="41" spans="1:5" s="43" customFormat="1" ht="16.5" customHeight="1">
      <c r="A41" s="143"/>
      <c r="B41" s="28"/>
      <c r="C41" s="9"/>
      <c r="D41" s="9"/>
      <c r="E41" s="9">
        <f t="shared" si="1"/>
        <v>1390</v>
      </c>
    </row>
    <row r="42" spans="1:5" s="43" customFormat="1" ht="16.5" customHeight="1">
      <c r="A42" s="143"/>
      <c r="B42" s="28"/>
      <c r="C42" s="9"/>
      <c r="D42" s="9"/>
      <c r="E42" s="9">
        <f t="shared" si="0"/>
        <v>1390</v>
      </c>
    </row>
    <row r="43" spans="1:5" s="43" customFormat="1" ht="16.5" customHeight="1">
      <c r="A43" s="143"/>
      <c r="B43" s="5"/>
      <c r="C43" s="9"/>
      <c r="D43" s="9"/>
      <c r="E43" s="9">
        <f t="shared" si="0"/>
        <v>1390</v>
      </c>
    </row>
    <row r="44" spans="1:5" s="43" customFormat="1" ht="16.5" customHeight="1">
      <c r="A44" s="143"/>
      <c r="B44" s="28"/>
      <c r="C44" s="9"/>
      <c r="D44" s="9"/>
      <c r="E44" s="9">
        <f t="shared" si="0"/>
        <v>1390</v>
      </c>
    </row>
    <row r="45" spans="1:5" s="43" customFormat="1" ht="16.5" customHeight="1">
      <c r="A45" s="143"/>
      <c r="B45" s="5"/>
      <c r="C45" s="9"/>
      <c r="D45" s="9"/>
      <c r="E45" s="9">
        <f t="shared" si="0"/>
        <v>1390</v>
      </c>
    </row>
    <row r="46" spans="1:5" s="43" customFormat="1" ht="16.5" customHeight="1">
      <c r="A46" s="143"/>
      <c r="B46" s="28"/>
      <c r="C46" s="9"/>
      <c r="D46" s="9"/>
      <c r="E46" s="9">
        <f t="shared" si="0"/>
        <v>1390</v>
      </c>
    </row>
    <row r="47" spans="1:5" s="43" customFormat="1" ht="16.5" customHeight="1">
      <c r="A47" s="143"/>
      <c r="B47" s="28"/>
      <c r="C47" s="9"/>
      <c r="D47" s="9"/>
      <c r="E47" s="9">
        <f t="shared" si="0"/>
        <v>1390</v>
      </c>
    </row>
    <row r="48" spans="1:5" s="43" customFormat="1" ht="16.5" customHeight="1">
      <c r="A48" s="143"/>
      <c r="B48" s="28"/>
      <c r="C48" s="9"/>
      <c r="D48" s="9"/>
      <c r="E48" s="9">
        <f t="shared" si="0"/>
        <v>1390</v>
      </c>
    </row>
    <row r="49" spans="1:5" s="43" customFormat="1" ht="16.5" customHeight="1">
      <c r="A49" s="143"/>
      <c r="B49" s="28"/>
      <c r="C49" s="9"/>
      <c r="D49" s="9"/>
      <c r="E49" s="9">
        <f t="shared" si="0"/>
        <v>1390</v>
      </c>
    </row>
    <row r="50" spans="1:5" s="43" customFormat="1" ht="16.5" customHeight="1">
      <c r="A50" s="143"/>
      <c r="B50" s="28"/>
      <c r="C50" s="9"/>
      <c r="D50" s="9"/>
      <c r="E50" s="9">
        <f t="shared" si="0"/>
        <v>1390</v>
      </c>
    </row>
    <row r="51" spans="1:5" s="43" customFormat="1" ht="16.5" customHeight="1">
      <c r="A51" s="143"/>
      <c r="B51" s="5"/>
      <c r="C51" s="9"/>
      <c r="D51" s="9"/>
      <c r="E51" s="9">
        <f t="shared" si="0"/>
        <v>1390</v>
      </c>
    </row>
    <row r="52" spans="1:5" ht="16.5" customHeight="1">
      <c r="A52" s="143"/>
      <c r="B52" s="28"/>
      <c r="C52" s="8"/>
      <c r="D52" s="8"/>
      <c r="E52" s="9">
        <f t="shared" si="0"/>
        <v>1390</v>
      </c>
    </row>
    <row r="53" spans="1:5" ht="16.5" customHeight="1">
      <c r="A53" s="143"/>
      <c r="B53" s="28"/>
      <c r="C53" s="8"/>
      <c r="D53" s="8"/>
      <c r="E53" s="9">
        <f t="shared" si="0"/>
        <v>1390</v>
      </c>
    </row>
    <row r="54" spans="1:5" ht="16.5" customHeight="1">
      <c r="A54" s="143"/>
      <c r="B54" s="155"/>
      <c r="C54" s="8"/>
      <c r="D54" s="8"/>
      <c r="E54" s="9">
        <f t="shared" si="0"/>
        <v>1390</v>
      </c>
    </row>
    <row r="55" spans="1:5" ht="16.5" customHeight="1">
      <c r="A55" s="182" t="s">
        <v>13</v>
      </c>
      <c r="B55" s="183"/>
      <c r="C55" s="183"/>
      <c r="D55" s="184"/>
      <c r="E55" s="149">
        <f>SUM(E54+D55-C55)</f>
        <v>1390</v>
      </c>
    </row>
    <row r="58" spans="1:5">
      <c r="C58" s="150"/>
      <c r="D58" s="150"/>
      <c r="E58" s="150"/>
    </row>
  </sheetData>
  <sheetProtection algorithmName="SHA-512" hashValue="hTJw8Y5HkAd6xWcX/fRmH+ibd5oMyms5Ip6xUGqYSfGFZCgQgp/UzUFB0pIeg/f8lbUGNy6CIowIn78YaVlptw==" saltValue="aHKnMwX405dMhdSuDotaSw==" spinCount="100000" sheet="1" objects="1" scenarios="1"/>
  <sortState ref="A31:D33">
    <sortCondition ref="A31"/>
  </sortState>
  <mergeCells count="3">
    <mergeCell ref="A3:E3"/>
    <mergeCell ref="A6:D6"/>
    <mergeCell ref="A55:D55"/>
  </mergeCells>
  <phoneticPr fontId="0" type="noConversion"/>
  <pageMargins left="0.78740157499999996" right="0.78740157499999996" top="0.984251969" bottom="0.984251969" header="0.4921259845" footer="0.4921259845"/>
  <pageSetup paperSize="9" scale="9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view="pageBreakPreview" zoomScaleNormal="100" zoomScaleSheetLayoutView="100" workbookViewId="0"/>
  </sheetViews>
  <sheetFormatPr baseColWidth="10" defaultColWidth="11.44140625" defaultRowHeight="13.2"/>
  <cols>
    <col min="1" max="1" width="12.6640625" style="136" customWidth="1"/>
    <col min="2" max="2" width="43.5546875" style="136" customWidth="1"/>
    <col min="3" max="3" width="9.6640625" style="136" bestFit="1" customWidth="1"/>
    <col min="4" max="5" width="13" style="136" customWidth="1"/>
    <col min="6" max="16384" width="11.44140625" style="136"/>
  </cols>
  <sheetData>
    <row r="2" spans="1:7" ht="7.5" customHeight="1"/>
    <row r="3" spans="1:7" ht="31.5" customHeight="1">
      <c r="A3" s="177" t="s">
        <v>53</v>
      </c>
      <c r="B3" s="178"/>
      <c r="C3" s="178"/>
      <c r="D3" s="178"/>
      <c r="E3" s="178"/>
    </row>
    <row r="4" spans="1:7" ht="13.8" thickBot="1"/>
    <row r="5" spans="1:7" ht="16.5" customHeight="1" thickBot="1">
      <c r="A5" s="137" t="s">
        <v>1</v>
      </c>
      <c r="B5" s="137" t="s">
        <v>2</v>
      </c>
      <c r="C5" s="138" t="s">
        <v>5</v>
      </c>
      <c r="D5" s="138" t="s">
        <v>3</v>
      </c>
      <c r="E5" s="138" t="s">
        <v>4</v>
      </c>
      <c r="G5" s="139"/>
    </row>
    <row r="6" spans="1:7" ht="16.5" customHeight="1">
      <c r="A6" s="179" t="s">
        <v>7</v>
      </c>
      <c r="B6" s="180"/>
      <c r="C6" s="180"/>
      <c r="D6" s="181"/>
      <c r="E6" s="140">
        <v>0</v>
      </c>
      <c r="G6" s="139"/>
    </row>
    <row r="7" spans="1:7" ht="16.5" customHeight="1">
      <c r="A7" s="141">
        <v>42054</v>
      </c>
      <c r="B7" s="5" t="s">
        <v>110</v>
      </c>
      <c r="C7" s="39">
        <v>75</v>
      </c>
      <c r="D7" s="9"/>
      <c r="E7" s="8">
        <f>SUM(E6+D7-C7)</f>
        <v>-75</v>
      </c>
    </row>
    <row r="8" spans="1:7" ht="16.5" customHeight="1">
      <c r="A8" s="141">
        <v>42054</v>
      </c>
      <c r="B8" s="5" t="s">
        <v>111</v>
      </c>
      <c r="C8" s="39">
        <v>51</v>
      </c>
      <c r="D8" s="9"/>
      <c r="E8" s="8">
        <f t="shared" ref="E8:E24" si="0">SUM(E7+D8-C8)</f>
        <v>-126</v>
      </c>
    </row>
    <row r="9" spans="1:7" ht="16.5" customHeight="1">
      <c r="A9" s="143">
        <v>42082</v>
      </c>
      <c r="B9" s="28" t="s">
        <v>109</v>
      </c>
      <c r="C9" s="9">
        <v>84.5</v>
      </c>
      <c r="D9" s="9"/>
      <c r="E9" s="8">
        <f t="shared" si="0"/>
        <v>-210.5</v>
      </c>
    </row>
    <row r="10" spans="1:7" ht="16.5" customHeight="1">
      <c r="A10" s="143">
        <v>42083</v>
      </c>
      <c r="B10" s="28" t="s">
        <v>113</v>
      </c>
      <c r="C10" s="9">
        <v>51</v>
      </c>
      <c r="D10" s="9"/>
      <c r="E10" s="8">
        <f t="shared" si="0"/>
        <v>-261.5</v>
      </c>
    </row>
    <row r="11" spans="1:7" ht="16.5" customHeight="1">
      <c r="A11" s="143">
        <v>42350</v>
      </c>
      <c r="B11" s="28" t="s">
        <v>170</v>
      </c>
      <c r="C11" s="9">
        <v>280</v>
      </c>
      <c r="D11" s="9"/>
      <c r="E11" s="8">
        <f t="shared" si="0"/>
        <v>-541.5</v>
      </c>
    </row>
    <row r="12" spans="1:7" ht="16.5" customHeight="1">
      <c r="A12" s="143">
        <v>42350</v>
      </c>
      <c r="B12" s="5" t="s">
        <v>171</v>
      </c>
      <c r="C12" s="9">
        <v>468.5</v>
      </c>
      <c r="D12" s="9"/>
      <c r="E12" s="8">
        <f t="shared" si="0"/>
        <v>-1010</v>
      </c>
    </row>
    <row r="13" spans="1:7" ht="16.5" customHeight="1">
      <c r="A13" s="143">
        <v>42354</v>
      </c>
      <c r="B13" s="5" t="s">
        <v>176</v>
      </c>
      <c r="C13" s="9">
        <v>54</v>
      </c>
      <c r="D13" s="9"/>
      <c r="E13" s="8">
        <f t="shared" si="0"/>
        <v>-1064</v>
      </c>
    </row>
    <row r="14" spans="1:7" ht="16.5" customHeight="1">
      <c r="A14" s="143">
        <v>42354</v>
      </c>
      <c r="B14" s="5" t="s">
        <v>179</v>
      </c>
      <c r="C14" s="9">
        <v>46.8</v>
      </c>
      <c r="D14" s="9"/>
      <c r="E14" s="8">
        <f t="shared" si="0"/>
        <v>-1110.8</v>
      </c>
    </row>
    <row r="15" spans="1:7" ht="16.5" customHeight="1">
      <c r="A15" s="143">
        <v>42354</v>
      </c>
      <c r="B15" s="5" t="s">
        <v>182</v>
      </c>
      <c r="C15" s="9">
        <v>51</v>
      </c>
      <c r="D15" s="9"/>
      <c r="E15" s="8">
        <f t="shared" si="0"/>
        <v>-1161.8</v>
      </c>
    </row>
    <row r="16" spans="1:7" ht="16.5" customHeight="1">
      <c r="A16" s="143">
        <v>42355</v>
      </c>
      <c r="B16" s="5" t="s">
        <v>184</v>
      </c>
      <c r="C16" s="9">
        <v>75</v>
      </c>
      <c r="D16" s="9"/>
      <c r="E16" s="8">
        <f t="shared" si="0"/>
        <v>-1236.8</v>
      </c>
    </row>
    <row r="17" spans="1:5" ht="16.5" customHeight="1">
      <c r="A17" s="143">
        <v>42355</v>
      </c>
      <c r="B17" s="5" t="s">
        <v>186</v>
      </c>
      <c r="C17" s="9">
        <v>46.2</v>
      </c>
      <c r="D17" s="9"/>
      <c r="E17" s="8">
        <f t="shared" si="0"/>
        <v>-1283</v>
      </c>
    </row>
    <row r="18" spans="1:5" ht="16.5" customHeight="1">
      <c r="A18" s="27">
        <v>42355</v>
      </c>
      <c r="B18" s="28" t="s">
        <v>188</v>
      </c>
      <c r="C18" s="9">
        <v>75</v>
      </c>
      <c r="D18" s="9"/>
      <c r="E18" s="8">
        <f t="shared" si="0"/>
        <v>-1358</v>
      </c>
    </row>
    <row r="19" spans="1:5" ht="16.5" customHeight="1">
      <c r="A19" s="143"/>
      <c r="B19" s="5"/>
      <c r="C19" s="9"/>
      <c r="D19" s="9"/>
      <c r="E19" s="8">
        <f>SUM(E18+D19-C19)</f>
        <v>-1358</v>
      </c>
    </row>
    <row r="20" spans="1:5" ht="16.5" customHeight="1">
      <c r="A20" s="143"/>
      <c r="B20" s="5"/>
      <c r="C20" s="9"/>
      <c r="D20" s="9"/>
      <c r="E20" s="8">
        <f t="shared" si="0"/>
        <v>-1358</v>
      </c>
    </row>
    <row r="21" spans="1:5" ht="16.5" customHeight="1">
      <c r="A21" s="143"/>
      <c r="B21" s="5"/>
      <c r="C21" s="9"/>
      <c r="D21" s="9"/>
      <c r="E21" s="8">
        <f t="shared" si="0"/>
        <v>-1358</v>
      </c>
    </row>
    <row r="22" spans="1:5" ht="16.5" customHeight="1">
      <c r="A22" s="143"/>
      <c r="B22" s="5"/>
      <c r="C22" s="9"/>
      <c r="D22" s="9"/>
      <c r="E22" s="8">
        <f t="shared" si="0"/>
        <v>-1358</v>
      </c>
    </row>
    <row r="23" spans="1:5" ht="16.5" customHeight="1">
      <c r="A23" s="143"/>
      <c r="B23" s="5"/>
      <c r="C23" s="9"/>
      <c r="D23" s="9"/>
      <c r="E23" s="8">
        <f t="shared" si="0"/>
        <v>-1358</v>
      </c>
    </row>
    <row r="24" spans="1:5" ht="16.5" customHeight="1">
      <c r="A24" s="182" t="s">
        <v>13</v>
      </c>
      <c r="B24" s="183"/>
      <c r="C24" s="183"/>
      <c r="D24" s="184"/>
      <c r="E24" s="149">
        <f t="shared" si="0"/>
        <v>-1358</v>
      </c>
    </row>
  </sheetData>
  <sheetProtection algorithmName="SHA-512" hashValue="AQaNSr7kvK1nKDEYKJ8wvCvWPFs96i1Y8roGMqEfeYU1DOMkehlTipNVNdtfQYJBQz50FiwYkKOX8kP16VUmZQ==" saltValue="ulKNTouMCHrXlceL80yZwQ==" spinCount="100000" sheet="1" objects="1" scenarios="1"/>
  <mergeCells count="3">
    <mergeCell ref="A3:E3"/>
    <mergeCell ref="A6:D6"/>
    <mergeCell ref="A24:D24"/>
  </mergeCells>
  <phoneticPr fontId="0" type="noConversion"/>
  <pageMargins left="0.78740157499999996" right="0.78740157499999996" top="0.984251969" bottom="0.984251969" header="0.4921259845" footer="0.4921259845"/>
  <pageSetup paperSize="9" scale="9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"/>
  <sheetViews>
    <sheetView view="pageBreakPreview" zoomScaleNormal="100" workbookViewId="0"/>
  </sheetViews>
  <sheetFormatPr baseColWidth="10" defaultColWidth="11.44140625" defaultRowHeight="13.2"/>
  <cols>
    <col min="1" max="1" width="10.109375" style="136" customWidth="1"/>
    <col min="2" max="2" width="41.6640625" style="136" customWidth="1"/>
    <col min="3" max="4" width="13" style="136" customWidth="1"/>
    <col min="5" max="5" width="14.109375" style="136" customWidth="1"/>
    <col min="6" max="16384" width="11.44140625" style="136"/>
  </cols>
  <sheetData>
    <row r="2" spans="1:7" ht="7.5" customHeight="1"/>
    <row r="3" spans="1:7" ht="31.5" customHeight="1">
      <c r="A3" s="177" t="s">
        <v>6</v>
      </c>
      <c r="B3" s="178"/>
      <c r="C3" s="178"/>
      <c r="D3" s="178"/>
      <c r="E3" s="178"/>
    </row>
    <row r="4" spans="1:7" ht="13.8" thickBot="1"/>
    <row r="5" spans="1:7" ht="16.5" customHeight="1" thickBot="1">
      <c r="A5" s="137" t="s">
        <v>1</v>
      </c>
      <c r="B5" s="137" t="s">
        <v>2</v>
      </c>
      <c r="C5" s="138" t="s">
        <v>5</v>
      </c>
      <c r="D5" s="138" t="s">
        <v>3</v>
      </c>
      <c r="E5" s="138" t="s">
        <v>4</v>
      </c>
      <c r="G5" s="139"/>
    </row>
    <row r="6" spans="1:7" ht="16.5" customHeight="1">
      <c r="A6" s="179" t="s">
        <v>8</v>
      </c>
      <c r="B6" s="180"/>
      <c r="C6" s="180"/>
      <c r="D6" s="181"/>
      <c r="E6" s="140">
        <v>0</v>
      </c>
      <c r="G6" s="139"/>
    </row>
    <row r="7" spans="1:7" ht="16.5" customHeight="1">
      <c r="A7" s="148">
        <v>42173</v>
      </c>
      <c r="B7" s="28" t="s">
        <v>195</v>
      </c>
      <c r="C7" s="8">
        <v>399.9</v>
      </c>
      <c r="D7" s="8"/>
      <c r="E7" s="8">
        <f>SUM(+D7-C7)</f>
        <v>-399.9</v>
      </c>
    </row>
    <row r="8" spans="1:7" ht="16.5" customHeight="1">
      <c r="A8" s="143">
        <v>42361</v>
      </c>
      <c r="B8" s="28" t="s">
        <v>200</v>
      </c>
      <c r="C8" s="144">
        <v>248.6</v>
      </c>
      <c r="D8" s="8"/>
      <c r="E8" s="8">
        <f>SUM(E7+D8-C8)</f>
        <v>-648.5</v>
      </c>
    </row>
    <row r="9" spans="1:7" ht="16.5" customHeight="1">
      <c r="A9" s="148">
        <v>42367</v>
      </c>
      <c r="B9" s="28" t="s">
        <v>196</v>
      </c>
      <c r="C9" s="8">
        <v>315.97000000000003</v>
      </c>
      <c r="D9" s="8"/>
      <c r="E9" s="8">
        <f>SUM(E8+D9-C9)</f>
        <v>-964.47</v>
      </c>
    </row>
    <row r="10" spans="1:7" ht="16.5" customHeight="1">
      <c r="A10" s="148"/>
      <c r="B10" s="5"/>
      <c r="C10" s="8"/>
      <c r="D10" s="8"/>
      <c r="E10" s="8">
        <f>SUM(E9+D10-C10)</f>
        <v>-964.47</v>
      </c>
    </row>
    <row r="11" spans="1:7" ht="16.5" customHeight="1">
      <c r="A11" s="148"/>
      <c r="B11" s="146"/>
      <c r="C11" s="8"/>
      <c r="D11" s="8"/>
      <c r="E11" s="8">
        <f>SUM(E10+D11-C11)</f>
        <v>-964.47</v>
      </c>
    </row>
    <row r="12" spans="1:7" ht="16.5" customHeight="1">
      <c r="A12" s="182" t="s">
        <v>13</v>
      </c>
      <c r="B12" s="183"/>
      <c r="C12" s="183"/>
      <c r="D12" s="184"/>
      <c r="E12" s="149">
        <f>SUM(E11+D12-C12)</f>
        <v>-964.47</v>
      </c>
    </row>
  </sheetData>
  <sheetProtection algorithmName="SHA-512" hashValue="cS1OuQrhcl+pMobUGkQTyuRJGnW1HC8/jxmiWJ7bIlXViC7sKnAI/GP2g7HlYSOjOJ3YP+Vx57cqQB86zy8cFQ==" saltValue="QDksj12Ukg5cCAQNn50PTA==" spinCount="100000" sheet="1" objects="1" scenarios="1"/>
  <mergeCells count="3">
    <mergeCell ref="A3:E3"/>
    <mergeCell ref="A6:D6"/>
    <mergeCell ref="A12:D12"/>
  </mergeCells>
  <phoneticPr fontId="0" type="noConversion"/>
  <pageMargins left="0.78740157499999996" right="0.78740157499999996" top="0.984251969" bottom="0.984251969" header="0.4921259845" footer="0.4921259845"/>
  <pageSetup paperSize="9" scale="9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zoomScaleNormal="100" zoomScaleSheetLayoutView="100" workbookViewId="0"/>
  </sheetViews>
  <sheetFormatPr baseColWidth="10" defaultColWidth="11.44140625" defaultRowHeight="13.2"/>
  <cols>
    <col min="1" max="1" width="10.88671875" style="43" customWidth="1"/>
    <col min="2" max="2" width="41.88671875" style="136" customWidth="1"/>
    <col min="3" max="3" width="11.5546875" style="136" customWidth="1"/>
    <col min="4" max="4" width="10.88671875" style="136" customWidth="1"/>
    <col min="5" max="5" width="13" style="136" customWidth="1"/>
    <col min="6" max="16384" width="11.44140625" style="136"/>
  </cols>
  <sheetData>
    <row r="2" spans="1:7" ht="7.5" customHeight="1"/>
    <row r="3" spans="1:7" ht="31.5" customHeight="1">
      <c r="A3" s="177" t="s">
        <v>15</v>
      </c>
      <c r="B3" s="178"/>
      <c r="C3" s="178"/>
      <c r="D3" s="178"/>
      <c r="E3" s="178"/>
    </row>
    <row r="4" spans="1:7" ht="13.8" thickBot="1"/>
    <row r="5" spans="1:7" ht="16.5" customHeight="1" thickBot="1">
      <c r="A5" s="151" t="s">
        <v>1</v>
      </c>
      <c r="B5" s="137" t="s">
        <v>2</v>
      </c>
      <c r="C5" s="138" t="s">
        <v>5</v>
      </c>
      <c r="D5" s="138" t="s">
        <v>3</v>
      </c>
      <c r="E5" s="138" t="s">
        <v>4</v>
      </c>
      <c r="G5" s="139"/>
    </row>
    <row r="6" spans="1:7" ht="16.5" customHeight="1">
      <c r="A6" s="179" t="s">
        <v>8</v>
      </c>
      <c r="B6" s="180"/>
      <c r="C6" s="180"/>
      <c r="D6" s="181"/>
      <c r="E6" s="152">
        <v>0</v>
      </c>
      <c r="G6" s="139"/>
    </row>
    <row r="7" spans="1:7" ht="16.5" customHeight="1">
      <c r="A7" s="143">
        <v>42109</v>
      </c>
      <c r="B7" s="146" t="s">
        <v>132</v>
      </c>
      <c r="C7" s="153"/>
      <c r="D7" s="154">
        <v>400</v>
      </c>
      <c r="E7" s="8">
        <f>SUM(E6+D7-C7)</f>
        <v>400</v>
      </c>
      <c r="G7" s="139"/>
    </row>
    <row r="8" spans="1:7" ht="16.5" customHeight="1">
      <c r="A8" s="143">
        <v>42278</v>
      </c>
      <c r="B8" s="146" t="s">
        <v>133</v>
      </c>
      <c r="C8" s="8"/>
      <c r="D8" s="154">
        <v>3000</v>
      </c>
      <c r="E8" s="8">
        <f t="shared" ref="E8:E15" si="0">SUM(E7+D8-C8)</f>
        <v>3400</v>
      </c>
    </row>
    <row r="9" spans="1:7" ht="16.5" customHeight="1">
      <c r="A9" s="143">
        <v>42278</v>
      </c>
      <c r="B9" s="146" t="s">
        <v>133</v>
      </c>
      <c r="C9" s="8"/>
      <c r="D9" s="154">
        <v>1271.48</v>
      </c>
      <c r="E9" s="8">
        <f t="shared" si="0"/>
        <v>4671.4799999999996</v>
      </c>
    </row>
    <row r="10" spans="1:7" ht="16.5" customHeight="1">
      <c r="A10" s="143"/>
      <c r="B10" s="146"/>
      <c r="C10" s="8"/>
      <c r="D10" s="154"/>
      <c r="E10" s="8">
        <f t="shared" si="0"/>
        <v>4671.4799999999996</v>
      </c>
    </row>
    <row r="11" spans="1:7" ht="16.5" customHeight="1">
      <c r="A11" s="143"/>
      <c r="B11" s="146"/>
      <c r="C11" s="8"/>
      <c r="D11" s="154"/>
      <c r="E11" s="8">
        <f t="shared" si="0"/>
        <v>4671.4799999999996</v>
      </c>
    </row>
    <row r="12" spans="1:7" ht="16.5" customHeight="1">
      <c r="A12" s="143"/>
      <c r="B12" s="146"/>
      <c r="C12" s="8"/>
      <c r="D12" s="154"/>
      <c r="E12" s="8">
        <f t="shared" si="0"/>
        <v>4671.4799999999996</v>
      </c>
    </row>
    <row r="13" spans="1:7" ht="16.5" customHeight="1">
      <c r="A13" s="143"/>
      <c r="B13" s="155"/>
      <c r="C13" s="8"/>
      <c r="D13" s="8"/>
      <c r="E13" s="8">
        <f t="shared" si="0"/>
        <v>4671.4799999999996</v>
      </c>
    </row>
    <row r="14" spans="1:7" ht="16.5" customHeight="1">
      <c r="A14" s="143"/>
      <c r="B14" s="155"/>
      <c r="C14" s="8"/>
      <c r="D14" s="8"/>
      <c r="E14" s="8">
        <f t="shared" si="0"/>
        <v>4671.4799999999996</v>
      </c>
    </row>
    <row r="15" spans="1:7" ht="16.5" customHeight="1">
      <c r="A15" s="182"/>
      <c r="B15" s="183"/>
      <c r="C15" s="183"/>
      <c r="D15" s="184"/>
      <c r="E15" s="156">
        <f t="shared" si="0"/>
        <v>4671.4799999999996</v>
      </c>
    </row>
  </sheetData>
  <sheetProtection algorithmName="SHA-512" hashValue="Z3lA/0JQWjQ+mNGf6Z1KVSu3EtJqVd34U2OBAo4solphWdyamVamPoDX5rV3IfGy2buXhykuYp4rmrDL09dqzw==" saltValue="0kDyISWK7c+3aIrJKuI2Og==" spinCount="100000" sheet="1" objects="1" scenarios="1"/>
  <mergeCells count="3">
    <mergeCell ref="A3:E3"/>
    <mergeCell ref="A6:D6"/>
    <mergeCell ref="A15:D15"/>
  </mergeCells>
  <phoneticPr fontId="0" type="noConversion"/>
  <pageMargins left="0.78740157499999996" right="0.78740157499999996" top="0.984251969" bottom="0.984251969" header="0.4921259845" footer="0.4921259845"/>
  <pageSetup paperSize="9" scale="9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view="pageBreakPreview" zoomScaleNormal="100" workbookViewId="0">
      <selection sqref="A1:E1"/>
    </sheetView>
  </sheetViews>
  <sheetFormatPr baseColWidth="10" defaultColWidth="11.44140625" defaultRowHeight="13.2"/>
  <cols>
    <col min="1" max="1" width="11.6640625" style="136" customWidth="1"/>
    <col min="2" max="2" width="47.33203125" style="136" customWidth="1"/>
    <col min="3" max="3" width="9.5546875" style="136" customWidth="1"/>
    <col min="4" max="4" width="10" style="136" customWidth="1"/>
    <col min="5" max="5" width="11.109375" style="136" customWidth="1"/>
    <col min="6" max="16384" width="11.44140625" style="136"/>
  </cols>
  <sheetData>
    <row r="1" spans="1:7" ht="25.5" customHeight="1">
      <c r="A1" s="177" t="s">
        <v>14</v>
      </c>
      <c r="B1" s="178"/>
      <c r="C1" s="178"/>
      <c r="D1" s="178"/>
      <c r="E1" s="178"/>
    </row>
    <row r="2" spans="1:7" ht="13.8" thickBot="1"/>
    <row r="3" spans="1:7" ht="16.5" customHeight="1" thickBot="1">
      <c r="A3" s="137" t="s">
        <v>1</v>
      </c>
      <c r="B3" s="137" t="s">
        <v>2</v>
      </c>
      <c r="C3" s="138" t="s">
        <v>5</v>
      </c>
      <c r="D3" s="138" t="s">
        <v>3</v>
      </c>
      <c r="E3" s="138" t="s">
        <v>4</v>
      </c>
      <c r="G3" s="139"/>
    </row>
    <row r="4" spans="1:7" ht="16.5" customHeight="1">
      <c r="A4" s="179" t="s">
        <v>8</v>
      </c>
      <c r="B4" s="180"/>
      <c r="C4" s="180"/>
      <c r="D4" s="181"/>
      <c r="E4" s="140">
        <v>0</v>
      </c>
      <c r="G4" s="139"/>
    </row>
    <row r="5" spans="1:7" ht="16.5" customHeight="1">
      <c r="A5" s="141">
        <v>42083</v>
      </c>
      <c r="B5" s="5" t="s">
        <v>114</v>
      </c>
      <c r="C5" s="39">
        <f>35+34+20.5</f>
        <v>89.5</v>
      </c>
      <c r="D5" s="9"/>
      <c r="E5" s="8">
        <f>SUM(E4+D5-C5)</f>
        <v>-89.5</v>
      </c>
    </row>
    <row r="6" spans="1:7" ht="16.5" customHeight="1">
      <c r="A6" s="141">
        <v>42083</v>
      </c>
      <c r="B6" s="5" t="s">
        <v>115</v>
      </c>
      <c r="C6" s="39">
        <f>53.75+28.25</f>
        <v>82</v>
      </c>
      <c r="D6" s="9"/>
      <c r="E6" s="8">
        <f>SUM(E5+D6-C6)</f>
        <v>-171.5</v>
      </c>
    </row>
    <row r="7" spans="1:7" ht="16.5" customHeight="1">
      <c r="A7" s="141">
        <v>42107</v>
      </c>
      <c r="B7" s="28" t="s">
        <v>118</v>
      </c>
      <c r="C7" s="39">
        <v>54</v>
      </c>
      <c r="D7" s="9"/>
      <c r="E7" s="8">
        <f t="shared" ref="E7:E36" si="0">SUM(E6+D7-C7)</f>
        <v>-225.5</v>
      </c>
    </row>
    <row r="8" spans="1:7" ht="16.5" customHeight="1">
      <c r="A8" s="141">
        <v>42128</v>
      </c>
      <c r="B8" s="28" t="s">
        <v>119</v>
      </c>
      <c r="C8" s="142">
        <v>132</v>
      </c>
      <c r="D8" s="9"/>
      <c r="E8" s="8">
        <f t="shared" si="0"/>
        <v>-357.5</v>
      </c>
    </row>
    <row r="9" spans="1:7" ht="16.5" customHeight="1">
      <c r="A9" s="141">
        <v>42128</v>
      </c>
      <c r="B9" s="28" t="s">
        <v>120</v>
      </c>
      <c r="C9" s="142">
        <v>12</v>
      </c>
      <c r="D9" s="9"/>
      <c r="E9" s="8">
        <f t="shared" si="0"/>
        <v>-369.5</v>
      </c>
    </row>
    <row r="10" spans="1:7" ht="16.5" customHeight="1">
      <c r="A10" s="141">
        <v>42175</v>
      </c>
      <c r="B10" s="28" t="s">
        <v>121</v>
      </c>
      <c r="C10" s="142">
        <v>96</v>
      </c>
      <c r="D10" s="9"/>
      <c r="E10" s="8">
        <f t="shared" si="0"/>
        <v>-465.5</v>
      </c>
    </row>
    <row r="11" spans="1:7" ht="16.5" customHeight="1">
      <c r="A11" s="141">
        <v>42176</v>
      </c>
      <c r="B11" s="28" t="s">
        <v>122</v>
      </c>
      <c r="C11" s="142">
        <v>486</v>
      </c>
      <c r="D11" s="9"/>
      <c r="E11" s="8">
        <f t="shared" si="0"/>
        <v>-951.5</v>
      </c>
    </row>
    <row r="12" spans="1:7" ht="16.5" customHeight="1">
      <c r="A12" s="143">
        <v>42176</v>
      </c>
      <c r="B12" s="28" t="s">
        <v>125</v>
      </c>
      <c r="C12" s="39">
        <v>97.2</v>
      </c>
      <c r="D12" s="9"/>
      <c r="E12" s="8">
        <f t="shared" si="0"/>
        <v>-1048.7</v>
      </c>
    </row>
    <row r="13" spans="1:7" ht="16.5" customHeight="1">
      <c r="A13" s="143">
        <v>42267</v>
      </c>
      <c r="B13" s="28" t="s">
        <v>124</v>
      </c>
      <c r="C13" s="39">
        <v>57.6</v>
      </c>
      <c r="D13" s="9"/>
      <c r="E13" s="8">
        <f t="shared" si="0"/>
        <v>-1106.3</v>
      </c>
    </row>
    <row r="14" spans="1:7" ht="16.5" customHeight="1">
      <c r="A14" s="141">
        <v>42206</v>
      </c>
      <c r="B14" s="5" t="s">
        <v>126</v>
      </c>
      <c r="C14" s="39">
        <v>400</v>
      </c>
      <c r="D14" s="9"/>
      <c r="E14" s="8">
        <f t="shared" si="0"/>
        <v>-1506.3</v>
      </c>
    </row>
    <row r="15" spans="1:7" ht="16.5" customHeight="1">
      <c r="A15" s="141">
        <v>42255</v>
      </c>
      <c r="B15" s="5" t="s">
        <v>126</v>
      </c>
      <c r="C15" s="39">
        <v>569</v>
      </c>
      <c r="D15" s="9"/>
      <c r="E15" s="8">
        <f t="shared" si="0"/>
        <v>-2075.3000000000002</v>
      </c>
    </row>
    <row r="16" spans="1:7" ht="16.5" customHeight="1">
      <c r="A16" s="141">
        <v>42290</v>
      </c>
      <c r="B16" s="5" t="s">
        <v>135</v>
      </c>
      <c r="C16" s="39">
        <v>48.9</v>
      </c>
      <c r="D16" s="144"/>
      <c r="E16" s="8">
        <f t="shared" si="0"/>
        <v>-2124.2000000000003</v>
      </c>
    </row>
    <row r="17" spans="1:5" ht="16.5" customHeight="1">
      <c r="A17" s="141">
        <v>42290</v>
      </c>
      <c r="B17" s="28" t="s">
        <v>136</v>
      </c>
      <c r="C17" s="39">
        <v>16.12</v>
      </c>
      <c r="D17" s="144"/>
      <c r="E17" s="8">
        <f t="shared" si="0"/>
        <v>-2140.3200000000002</v>
      </c>
    </row>
    <row r="18" spans="1:5" ht="16.5" customHeight="1">
      <c r="A18" s="141">
        <v>42290</v>
      </c>
      <c r="B18" s="28" t="s">
        <v>137</v>
      </c>
      <c r="C18" s="39">
        <v>171</v>
      </c>
      <c r="D18" s="144"/>
      <c r="E18" s="8">
        <f t="shared" si="0"/>
        <v>-2311.3200000000002</v>
      </c>
    </row>
    <row r="19" spans="1:5" ht="16.5" customHeight="1">
      <c r="A19" s="141">
        <v>42290</v>
      </c>
      <c r="B19" s="28" t="s">
        <v>139</v>
      </c>
      <c r="C19" s="39">
        <v>257.39999999999998</v>
      </c>
      <c r="D19" s="144"/>
      <c r="E19" s="8">
        <f t="shared" si="0"/>
        <v>-2568.7200000000003</v>
      </c>
    </row>
    <row r="20" spans="1:5" ht="16.5" customHeight="1">
      <c r="A20" s="141">
        <v>42291</v>
      </c>
      <c r="B20" s="5" t="s">
        <v>141</v>
      </c>
      <c r="C20" s="145">
        <v>1008</v>
      </c>
      <c r="D20" s="144"/>
      <c r="E20" s="8">
        <f t="shared" si="0"/>
        <v>-3576.7200000000003</v>
      </c>
    </row>
    <row r="21" spans="1:5" ht="16.5" customHeight="1">
      <c r="A21" s="141">
        <v>42296</v>
      </c>
      <c r="B21" s="28" t="s">
        <v>152</v>
      </c>
      <c r="C21" s="145">
        <v>51.3</v>
      </c>
      <c r="D21" s="144"/>
      <c r="E21" s="8">
        <f t="shared" si="0"/>
        <v>-3628.0200000000004</v>
      </c>
    </row>
    <row r="22" spans="1:5" ht="16.5" customHeight="1">
      <c r="A22" s="143">
        <v>42303</v>
      </c>
      <c r="B22" s="5" t="s">
        <v>203</v>
      </c>
      <c r="C22" s="144">
        <v>127.9</v>
      </c>
      <c r="D22" s="144"/>
      <c r="E22" s="8">
        <f t="shared" si="0"/>
        <v>-3755.9200000000005</v>
      </c>
    </row>
    <row r="23" spans="1:5" ht="16.5" customHeight="1">
      <c r="A23" s="143">
        <v>42303</v>
      </c>
      <c r="B23" s="28" t="s">
        <v>202</v>
      </c>
      <c r="C23" s="144">
        <v>137.52000000000001</v>
      </c>
      <c r="D23" s="144"/>
      <c r="E23" s="8">
        <f t="shared" si="0"/>
        <v>-3893.4400000000005</v>
      </c>
    </row>
    <row r="24" spans="1:5" ht="16.5" customHeight="1">
      <c r="A24" s="143">
        <v>42303</v>
      </c>
      <c r="B24" s="28" t="s">
        <v>204</v>
      </c>
      <c r="C24" s="145">
        <v>31.6</v>
      </c>
      <c r="D24" s="144"/>
      <c r="E24" s="8">
        <f t="shared" si="0"/>
        <v>-3925.0400000000004</v>
      </c>
    </row>
    <row r="25" spans="1:5" ht="16.5" customHeight="1">
      <c r="A25" s="143">
        <v>42308</v>
      </c>
      <c r="B25" s="28" t="s">
        <v>205</v>
      </c>
      <c r="C25" s="144">
        <v>49.2</v>
      </c>
      <c r="D25" s="144"/>
      <c r="E25" s="8">
        <f t="shared" si="0"/>
        <v>-3974.2400000000002</v>
      </c>
    </row>
    <row r="26" spans="1:5" ht="16.5" customHeight="1">
      <c r="A26" s="143">
        <v>42309</v>
      </c>
      <c r="B26" s="28" t="s">
        <v>205</v>
      </c>
      <c r="C26" s="144">
        <v>94</v>
      </c>
      <c r="D26" s="144"/>
      <c r="E26" s="8">
        <f t="shared" si="0"/>
        <v>-4068.2400000000002</v>
      </c>
    </row>
    <row r="27" spans="1:5" ht="16.5" customHeight="1">
      <c r="A27" s="141">
        <v>42314</v>
      </c>
      <c r="B27" s="28" t="s">
        <v>154</v>
      </c>
      <c r="C27" s="145">
        <v>52.8</v>
      </c>
      <c r="D27" s="144"/>
      <c r="E27" s="8">
        <f t="shared" si="0"/>
        <v>-4121.04</v>
      </c>
    </row>
    <row r="28" spans="1:5" ht="16.5" customHeight="1">
      <c r="A28" s="141">
        <v>42314</v>
      </c>
      <c r="B28" s="28" t="s">
        <v>157</v>
      </c>
      <c r="C28" s="145">
        <v>8</v>
      </c>
      <c r="D28" s="144"/>
      <c r="E28" s="8">
        <f t="shared" si="0"/>
        <v>-4129.04</v>
      </c>
    </row>
    <row r="29" spans="1:5" ht="16.5" customHeight="1">
      <c r="A29" s="141">
        <v>42332</v>
      </c>
      <c r="B29" s="5" t="s">
        <v>141</v>
      </c>
      <c r="C29" s="145">
        <v>444</v>
      </c>
      <c r="D29" s="144"/>
      <c r="E29" s="8">
        <f t="shared" si="0"/>
        <v>-4573.04</v>
      </c>
    </row>
    <row r="30" spans="1:5" ht="16.5" customHeight="1">
      <c r="A30" s="141">
        <v>42354</v>
      </c>
      <c r="B30" s="5" t="s">
        <v>141</v>
      </c>
      <c r="C30" s="144">
        <v>216</v>
      </c>
      <c r="D30" s="144"/>
      <c r="E30" s="8">
        <f t="shared" si="0"/>
        <v>-4789.04</v>
      </c>
    </row>
    <row r="31" spans="1:5" ht="16.5" customHeight="1">
      <c r="A31" s="176">
        <v>42355</v>
      </c>
      <c r="B31" s="28" t="s">
        <v>192</v>
      </c>
      <c r="C31" s="9">
        <v>352.64</v>
      </c>
      <c r="D31" s="144"/>
      <c r="E31" s="8">
        <f t="shared" si="0"/>
        <v>-5141.68</v>
      </c>
    </row>
    <row r="32" spans="1:5" ht="16.5" customHeight="1">
      <c r="A32" s="176">
        <v>42355</v>
      </c>
      <c r="B32" s="31" t="s">
        <v>191</v>
      </c>
      <c r="C32" s="30">
        <v>30</v>
      </c>
      <c r="D32" s="144"/>
      <c r="E32" s="8">
        <f t="shared" si="0"/>
        <v>-5171.68</v>
      </c>
    </row>
    <row r="33" spans="1:5" ht="16.5" customHeight="1">
      <c r="A33" s="176">
        <v>42355</v>
      </c>
      <c r="B33" s="31" t="s">
        <v>194</v>
      </c>
      <c r="C33" s="30">
        <v>28.86</v>
      </c>
      <c r="D33" s="144"/>
      <c r="E33" s="8">
        <f t="shared" si="0"/>
        <v>-5200.54</v>
      </c>
    </row>
    <row r="34" spans="1:5" ht="16.5" customHeight="1">
      <c r="A34" s="143">
        <v>42356</v>
      </c>
      <c r="B34" s="28" t="s">
        <v>198</v>
      </c>
      <c r="C34" s="144">
        <v>7.25</v>
      </c>
      <c r="D34" s="144"/>
      <c r="E34" s="8">
        <f t="shared" si="0"/>
        <v>-5207.79</v>
      </c>
    </row>
    <row r="35" spans="1:5" ht="16.5" customHeight="1">
      <c r="A35" s="143">
        <v>42365</v>
      </c>
      <c r="B35" s="5" t="s">
        <v>201</v>
      </c>
      <c r="C35" s="144">
        <v>65.78</v>
      </c>
      <c r="D35" s="144"/>
      <c r="E35" s="8">
        <f t="shared" si="0"/>
        <v>-5273.57</v>
      </c>
    </row>
    <row r="36" spans="1:5" ht="16.5" customHeight="1">
      <c r="A36" s="143">
        <v>42367</v>
      </c>
      <c r="B36" s="5" t="s">
        <v>202</v>
      </c>
      <c r="C36" s="144">
        <v>79.78</v>
      </c>
      <c r="D36" s="144"/>
      <c r="E36" s="8">
        <f t="shared" si="0"/>
        <v>-5353.3499999999995</v>
      </c>
    </row>
    <row r="37" spans="1:5" ht="16.5" customHeight="1">
      <c r="A37" s="141"/>
      <c r="B37" s="28"/>
      <c r="C37" s="145"/>
      <c r="D37" s="144"/>
      <c r="E37" s="8">
        <f t="shared" ref="E37:E60" si="1">SUM(E36+D37-C37)</f>
        <v>-5353.3499999999995</v>
      </c>
    </row>
    <row r="38" spans="1:5" ht="16.5" customHeight="1">
      <c r="A38" s="143"/>
      <c r="B38" s="28"/>
      <c r="C38" s="9"/>
      <c r="D38" s="144"/>
      <c r="E38" s="8">
        <f t="shared" si="1"/>
        <v>-5353.3499999999995</v>
      </c>
    </row>
    <row r="39" spans="1:5" ht="16.5" customHeight="1">
      <c r="A39" s="143"/>
      <c r="B39" s="5"/>
      <c r="C39" s="144"/>
      <c r="D39" s="144"/>
      <c r="E39" s="8">
        <f t="shared" si="1"/>
        <v>-5353.3499999999995</v>
      </c>
    </row>
    <row r="40" spans="1:5" ht="16.5" customHeight="1">
      <c r="A40" s="143"/>
      <c r="B40" s="28"/>
      <c r="C40" s="9"/>
      <c r="D40" s="144"/>
      <c r="E40" s="8">
        <f t="shared" si="1"/>
        <v>-5353.3499999999995</v>
      </c>
    </row>
    <row r="41" spans="1:5" ht="16.5" customHeight="1">
      <c r="A41" s="143"/>
      <c r="B41" s="28"/>
      <c r="C41" s="144"/>
      <c r="D41" s="144"/>
      <c r="E41" s="8">
        <f t="shared" si="1"/>
        <v>-5353.3499999999995</v>
      </c>
    </row>
    <row r="42" spans="1:5" ht="16.5" customHeight="1">
      <c r="A42" s="143"/>
      <c r="B42" s="5"/>
      <c r="C42" s="144"/>
      <c r="D42" s="144"/>
      <c r="E42" s="8">
        <f t="shared" si="1"/>
        <v>-5353.3499999999995</v>
      </c>
    </row>
    <row r="43" spans="1:5" ht="16.5" customHeight="1">
      <c r="A43" s="143"/>
      <c r="B43" s="28"/>
      <c r="C43" s="144"/>
      <c r="D43" s="144"/>
      <c r="E43" s="8">
        <f t="shared" si="1"/>
        <v>-5353.3499999999995</v>
      </c>
    </row>
    <row r="44" spans="1:5" ht="16.5" customHeight="1">
      <c r="A44" s="143"/>
      <c r="B44" s="28"/>
      <c r="C44" s="144"/>
      <c r="D44" s="144"/>
      <c r="E44" s="8">
        <f t="shared" si="1"/>
        <v>-5353.3499999999995</v>
      </c>
    </row>
    <row r="45" spans="1:5" ht="16.5" customHeight="1">
      <c r="A45" s="143"/>
      <c r="B45" s="28"/>
      <c r="C45" s="144"/>
      <c r="D45" s="144"/>
      <c r="E45" s="8">
        <f t="shared" si="1"/>
        <v>-5353.3499999999995</v>
      </c>
    </row>
    <row r="46" spans="1:5" ht="16.5" customHeight="1">
      <c r="A46" s="143"/>
      <c r="B46" s="28"/>
      <c r="C46" s="144"/>
      <c r="D46" s="144"/>
      <c r="E46" s="8">
        <f t="shared" si="1"/>
        <v>-5353.3499999999995</v>
      </c>
    </row>
    <row r="47" spans="1:5" ht="16.5" customHeight="1">
      <c r="A47" s="143"/>
      <c r="B47" s="28"/>
      <c r="C47" s="144"/>
      <c r="D47" s="144"/>
      <c r="E47" s="8">
        <f t="shared" si="1"/>
        <v>-5353.3499999999995</v>
      </c>
    </row>
    <row r="48" spans="1:5" ht="16.5" customHeight="1">
      <c r="A48" s="143"/>
      <c r="B48" s="28"/>
      <c r="C48" s="144"/>
      <c r="D48" s="144"/>
      <c r="E48" s="8">
        <f t="shared" si="1"/>
        <v>-5353.3499999999995</v>
      </c>
    </row>
    <row r="49" spans="1:5" ht="16.5" customHeight="1">
      <c r="A49" s="143"/>
      <c r="B49" s="28"/>
      <c r="C49" s="144"/>
      <c r="D49" s="144"/>
      <c r="E49" s="8">
        <f t="shared" si="1"/>
        <v>-5353.3499999999995</v>
      </c>
    </row>
    <row r="50" spans="1:5" ht="16.5" customHeight="1">
      <c r="A50" s="143"/>
      <c r="B50" s="28"/>
      <c r="C50" s="144"/>
      <c r="D50" s="144"/>
      <c r="E50" s="8">
        <f t="shared" si="1"/>
        <v>-5353.3499999999995</v>
      </c>
    </row>
    <row r="51" spans="1:5" ht="16.5" customHeight="1">
      <c r="A51" s="143"/>
      <c r="B51" s="28"/>
      <c r="C51" s="144"/>
      <c r="D51" s="144"/>
      <c r="E51" s="8">
        <f t="shared" si="1"/>
        <v>-5353.3499999999995</v>
      </c>
    </row>
    <row r="52" spans="1:5" ht="16.5" customHeight="1">
      <c r="A52" s="143"/>
      <c r="B52" s="28"/>
      <c r="C52" s="144"/>
      <c r="D52" s="144"/>
      <c r="E52" s="8">
        <f t="shared" si="1"/>
        <v>-5353.3499999999995</v>
      </c>
    </row>
    <row r="53" spans="1:5" ht="16.5" customHeight="1">
      <c r="A53" s="143"/>
      <c r="B53" s="28"/>
      <c r="C53" s="144"/>
      <c r="D53" s="144"/>
      <c r="E53" s="8">
        <f t="shared" si="1"/>
        <v>-5353.3499999999995</v>
      </c>
    </row>
    <row r="54" spans="1:5" ht="16.5" customHeight="1">
      <c r="A54" s="143"/>
      <c r="B54" s="5"/>
      <c r="C54" s="9"/>
      <c r="D54" s="144"/>
      <c r="E54" s="8">
        <f t="shared" si="1"/>
        <v>-5353.3499999999995</v>
      </c>
    </row>
    <row r="55" spans="1:5" ht="16.5" customHeight="1">
      <c r="A55" s="143"/>
      <c r="B55" s="28"/>
      <c r="C55" s="144"/>
      <c r="D55" s="144"/>
      <c r="E55" s="8">
        <f t="shared" si="1"/>
        <v>-5353.3499999999995</v>
      </c>
    </row>
    <row r="56" spans="1:5" ht="16.5" customHeight="1">
      <c r="A56" s="143"/>
      <c r="B56" s="146"/>
      <c r="C56" s="147"/>
      <c r="D56" s="147"/>
      <c r="E56" s="8">
        <f t="shared" si="1"/>
        <v>-5353.3499999999995</v>
      </c>
    </row>
    <row r="57" spans="1:5" ht="16.5" customHeight="1">
      <c r="A57" s="143"/>
      <c r="B57" s="146"/>
      <c r="C57" s="147"/>
      <c r="D57" s="147"/>
      <c r="E57" s="8">
        <f t="shared" si="1"/>
        <v>-5353.3499999999995</v>
      </c>
    </row>
    <row r="58" spans="1:5" ht="16.5" customHeight="1">
      <c r="A58" s="143"/>
      <c r="B58" s="146"/>
      <c r="C58" s="147"/>
      <c r="D58" s="147"/>
      <c r="E58" s="8">
        <f t="shared" si="1"/>
        <v>-5353.3499999999995</v>
      </c>
    </row>
    <row r="59" spans="1:5" ht="16.5" customHeight="1">
      <c r="A59" s="148"/>
      <c r="B59" s="146"/>
      <c r="C59" s="147"/>
      <c r="D59" s="147"/>
      <c r="E59" s="8">
        <f t="shared" si="1"/>
        <v>-5353.3499999999995</v>
      </c>
    </row>
    <row r="60" spans="1:5" ht="16.5" customHeight="1">
      <c r="A60" s="185" t="s">
        <v>13</v>
      </c>
      <c r="B60" s="186"/>
      <c r="C60" s="186"/>
      <c r="D60" s="187"/>
      <c r="E60" s="149">
        <f t="shared" si="1"/>
        <v>-5353.3499999999995</v>
      </c>
    </row>
    <row r="63" spans="1:5">
      <c r="C63" s="150"/>
      <c r="D63" s="150"/>
      <c r="E63" s="150"/>
    </row>
  </sheetData>
  <sheetProtection algorithmName="SHA-512" hashValue="j6clmtiVYMneI0lXkOPc5aJDA+x4XADnC+n7pf4HaOH2gWJwJPpDtKHl5kacpCZX0WdrXKQDy8P5FsIKzkNWQg==" saltValue="S1KDOHegfbtizbGqNw5Feg==" spinCount="100000" sheet="1" objects="1" scenarios="1"/>
  <sortState ref="A21:C37">
    <sortCondition ref="A21"/>
  </sortState>
  <mergeCells count="3">
    <mergeCell ref="A1:E1"/>
    <mergeCell ref="A4:D4"/>
    <mergeCell ref="A60:D60"/>
  </mergeCells>
  <phoneticPr fontId="0" type="noConversion"/>
  <pageMargins left="0.78740157499999996" right="0.78740157499999996" top="0.984251969" bottom="0.984251969" header="0.4921259845" footer="0.4921259845"/>
  <pageSetup paperSize="9" scale="9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view="pageBreakPreview" zoomScaleNormal="100" zoomScaleSheetLayoutView="100" workbookViewId="0"/>
  </sheetViews>
  <sheetFormatPr baseColWidth="10" defaultRowHeight="13.2"/>
  <cols>
    <col min="1" max="1" width="13.33203125" style="26" customWidth="1"/>
    <col min="2" max="2" width="43" customWidth="1"/>
    <col min="3" max="5" width="11.44140625" style="1" customWidth="1"/>
  </cols>
  <sheetData>
    <row r="1" spans="1:5" ht="8.25" customHeight="1"/>
    <row r="2" spans="1:5" ht="32.25" customHeight="1">
      <c r="A2" s="188" t="s">
        <v>79</v>
      </c>
      <c r="B2" s="188"/>
      <c r="C2" s="188"/>
      <c r="D2" s="188"/>
      <c r="E2" s="188"/>
    </row>
    <row r="3" spans="1:5" ht="13.8" thickBot="1"/>
    <row r="4" spans="1:5" s="4" customFormat="1" ht="18" customHeight="1" thickBot="1">
      <c r="A4" s="7" t="s">
        <v>9</v>
      </c>
      <c r="B4" s="2" t="s">
        <v>10</v>
      </c>
      <c r="C4" s="3" t="s">
        <v>11</v>
      </c>
      <c r="D4" s="3" t="s">
        <v>12</v>
      </c>
      <c r="E4" s="3" t="s">
        <v>13</v>
      </c>
    </row>
    <row r="5" spans="1:5">
      <c r="A5" s="189" t="s">
        <v>8</v>
      </c>
      <c r="B5" s="190"/>
      <c r="C5" s="190"/>
      <c r="D5" s="191"/>
      <c r="E5" s="8">
        <v>2228.52</v>
      </c>
    </row>
    <row r="6" spans="1:5" s="6" customFormat="1">
      <c r="A6" s="169">
        <v>42031</v>
      </c>
      <c r="B6" s="170" t="s">
        <v>95</v>
      </c>
      <c r="C6" s="171"/>
      <c r="D6" s="172">
        <v>12</v>
      </c>
      <c r="E6" s="172">
        <f>SUM(E5+D6-C6)</f>
        <v>2240.52</v>
      </c>
    </row>
    <row r="7" spans="1:5" s="173" customFormat="1">
      <c r="A7" s="174">
        <v>42054</v>
      </c>
      <c r="B7" s="170" t="s">
        <v>80</v>
      </c>
      <c r="C7" s="171">
        <v>75</v>
      </c>
      <c r="D7" s="172"/>
      <c r="E7" s="172">
        <f>SUM(E6+D7-C7)</f>
        <v>2165.52</v>
      </c>
    </row>
    <row r="8" spans="1:5" s="173" customFormat="1">
      <c r="A8" s="174">
        <v>42054</v>
      </c>
      <c r="B8" s="170" t="s">
        <v>81</v>
      </c>
      <c r="C8" s="171">
        <v>51</v>
      </c>
      <c r="D8" s="172"/>
      <c r="E8" s="172">
        <f>SUM(E7+D8-C8)</f>
        <v>2114.52</v>
      </c>
    </row>
    <row r="9" spans="1:5" s="173" customFormat="1">
      <c r="A9" s="174">
        <v>42082</v>
      </c>
      <c r="B9" s="175" t="s">
        <v>82</v>
      </c>
      <c r="C9" s="171">
        <v>84.5</v>
      </c>
      <c r="D9" s="172"/>
      <c r="E9" s="172">
        <f t="shared" ref="E9:E50" si="0">SUM(E8+D9-C9)</f>
        <v>2030.02</v>
      </c>
    </row>
    <row r="10" spans="1:5" s="173" customFormat="1">
      <c r="A10" s="174">
        <v>42083</v>
      </c>
      <c r="B10" s="175" t="s">
        <v>83</v>
      </c>
      <c r="C10" s="171">
        <v>222.5</v>
      </c>
      <c r="D10" s="172"/>
      <c r="E10" s="172">
        <f t="shared" si="0"/>
        <v>1807.52</v>
      </c>
    </row>
    <row r="11" spans="1:5" s="173" customFormat="1">
      <c r="A11" s="174">
        <v>42102</v>
      </c>
      <c r="B11" s="175" t="s">
        <v>86</v>
      </c>
      <c r="C11" s="171">
        <v>100</v>
      </c>
      <c r="D11" s="172"/>
      <c r="E11" s="172">
        <f t="shared" si="0"/>
        <v>1707.52</v>
      </c>
    </row>
    <row r="12" spans="1:5" s="173" customFormat="1">
      <c r="A12" s="174">
        <v>42107</v>
      </c>
      <c r="B12" s="175" t="s">
        <v>84</v>
      </c>
      <c r="C12" s="171">
        <v>54</v>
      </c>
      <c r="D12" s="172"/>
      <c r="E12" s="172">
        <f t="shared" si="0"/>
        <v>1653.52</v>
      </c>
    </row>
    <row r="13" spans="1:5" s="173" customFormat="1">
      <c r="A13" s="174">
        <v>42107</v>
      </c>
      <c r="B13" s="175" t="s">
        <v>85</v>
      </c>
      <c r="C13" s="171">
        <v>200</v>
      </c>
      <c r="D13" s="172"/>
      <c r="E13" s="172">
        <f t="shared" si="0"/>
        <v>1453.52</v>
      </c>
    </row>
    <row r="14" spans="1:5" s="173" customFormat="1">
      <c r="A14" s="174">
        <v>42107</v>
      </c>
      <c r="B14" s="170" t="s">
        <v>87</v>
      </c>
      <c r="C14" s="171">
        <v>100</v>
      </c>
      <c r="D14" s="172"/>
      <c r="E14" s="172">
        <f t="shared" si="0"/>
        <v>1353.52</v>
      </c>
    </row>
    <row r="15" spans="1:5" s="173" customFormat="1">
      <c r="A15" s="174">
        <v>42128</v>
      </c>
      <c r="B15" s="170" t="s">
        <v>88</v>
      </c>
      <c r="C15" s="171">
        <v>132</v>
      </c>
      <c r="D15" s="172"/>
      <c r="E15" s="172">
        <f t="shared" si="0"/>
        <v>1221.52</v>
      </c>
    </row>
    <row r="16" spans="1:5" s="173" customFormat="1">
      <c r="A16" s="174">
        <v>42128</v>
      </c>
      <c r="B16" s="170" t="s">
        <v>89</v>
      </c>
      <c r="C16" s="171">
        <v>12</v>
      </c>
      <c r="D16" s="172"/>
      <c r="E16" s="172">
        <f t="shared" si="0"/>
        <v>1209.52</v>
      </c>
    </row>
    <row r="17" spans="1:5" s="6" customFormat="1">
      <c r="A17" s="169">
        <v>42128</v>
      </c>
      <c r="B17" s="170" t="s">
        <v>96</v>
      </c>
      <c r="C17" s="171"/>
      <c r="D17" s="172">
        <v>12</v>
      </c>
      <c r="E17" s="172">
        <f t="shared" si="0"/>
        <v>1221.52</v>
      </c>
    </row>
    <row r="18" spans="1:5" s="6" customFormat="1">
      <c r="A18" s="169">
        <v>42135</v>
      </c>
      <c r="B18" s="170" t="s">
        <v>97</v>
      </c>
      <c r="C18" s="171"/>
      <c r="D18" s="172">
        <v>24</v>
      </c>
      <c r="E18" s="172">
        <f>SUM(E17+D18-C18)</f>
        <v>1245.52</v>
      </c>
    </row>
    <row r="19" spans="1:5" s="6" customFormat="1">
      <c r="A19" s="169">
        <v>42153</v>
      </c>
      <c r="B19" s="170" t="s">
        <v>98</v>
      </c>
      <c r="C19" s="171"/>
      <c r="D19" s="172">
        <v>60</v>
      </c>
      <c r="E19" s="172">
        <f>SUM(E18+D19-C19)</f>
        <v>1305.52</v>
      </c>
    </row>
    <row r="20" spans="1:5" s="6" customFormat="1">
      <c r="A20" s="169">
        <v>42153</v>
      </c>
      <c r="B20" s="170" t="s">
        <v>99</v>
      </c>
      <c r="C20" s="172"/>
      <c r="D20" s="172">
        <v>36</v>
      </c>
      <c r="E20" s="172">
        <f>SUM(E19+D20-C20)</f>
        <v>1341.52</v>
      </c>
    </row>
    <row r="21" spans="1:5" s="6" customFormat="1">
      <c r="A21" s="169">
        <v>42164</v>
      </c>
      <c r="B21" s="170" t="s">
        <v>100</v>
      </c>
      <c r="C21" s="172"/>
      <c r="D21" s="172">
        <v>48</v>
      </c>
      <c r="E21" s="172">
        <f>SUM(E20+D21-C21)</f>
        <v>1389.52</v>
      </c>
    </row>
    <row r="22" spans="1:5" s="6" customFormat="1">
      <c r="A22" s="169">
        <v>42170</v>
      </c>
      <c r="B22" s="170" t="s">
        <v>101</v>
      </c>
      <c r="C22" s="172"/>
      <c r="D22" s="172">
        <v>36</v>
      </c>
      <c r="E22" s="172">
        <f t="shared" si="0"/>
        <v>1425.52</v>
      </c>
    </row>
    <row r="23" spans="1:5" s="6" customFormat="1">
      <c r="A23" s="169">
        <v>42173</v>
      </c>
      <c r="B23" s="170" t="s">
        <v>102</v>
      </c>
      <c r="C23" s="172"/>
      <c r="D23" s="172">
        <v>48</v>
      </c>
      <c r="E23" s="172">
        <f t="shared" si="0"/>
        <v>1473.52</v>
      </c>
    </row>
    <row r="24" spans="1:5" s="173" customFormat="1">
      <c r="A24" s="169">
        <v>42175</v>
      </c>
      <c r="B24" s="170" t="s">
        <v>90</v>
      </c>
      <c r="C24" s="171">
        <v>96</v>
      </c>
      <c r="D24" s="172"/>
      <c r="E24" s="172">
        <f t="shared" si="0"/>
        <v>1377.52</v>
      </c>
    </row>
    <row r="25" spans="1:5" s="173" customFormat="1">
      <c r="A25" s="169">
        <v>42176</v>
      </c>
      <c r="B25" s="170" t="s">
        <v>91</v>
      </c>
      <c r="C25" s="171">
        <v>486</v>
      </c>
      <c r="D25" s="172"/>
      <c r="E25" s="172">
        <f t="shared" si="0"/>
        <v>891.52</v>
      </c>
    </row>
    <row r="26" spans="1:5" s="173" customFormat="1">
      <c r="A26" s="169">
        <v>42176</v>
      </c>
      <c r="B26" s="170" t="s">
        <v>92</v>
      </c>
      <c r="C26" s="171">
        <v>97.2</v>
      </c>
      <c r="D26" s="172"/>
      <c r="E26" s="172">
        <f t="shared" si="0"/>
        <v>794.31999999999994</v>
      </c>
    </row>
    <row r="27" spans="1:5" s="6" customFormat="1">
      <c r="A27" s="169">
        <v>42188</v>
      </c>
      <c r="B27" s="170" t="s">
        <v>103</v>
      </c>
      <c r="C27" s="172"/>
      <c r="D27" s="172">
        <v>48</v>
      </c>
      <c r="E27" s="172">
        <f t="shared" si="0"/>
        <v>842.31999999999994</v>
      </c>
    </row>
    <row r="28" spans="1:5" s="6" customFormat="1">
      <c r="A28" s="169">
        <v>42200</v>
      </c>
      <c r="B28" s="170" t="s">
        <v>104</v>
      </c>
      <c r="C28" s="172"/>
      <c r="D28" s="172">
        <v>72</v>
      </c>
      <c r="E28" s="172">
        <f t="shared" si="0"/>
        <v>914.31999999999994</v>
      </c>
    </row>
    <row r="29" spans="1:5" s="42" customFormat="1">
      <c r="A29" s="169">
        <v>42205</v>
      </c>
      <c r="B29" s="170" t="s">
        <v>105</v>
      </c>
      <c r="C29" s="172"/>
      <c r="D29" s="172">
        <v>36</v>
      </c>
      <c r="E29" s="172">
        <f t="shared" si="0"/>
        <v>950.31999999999994</v>
      </c>
    </row>
    <row r="30" spans="1:5" s="173" customFormat="1">
      <c r="A30" s="169">
        <v>42206</v>
      </c>
      <c r="B30" s="170" t="s">
        <v>94</v>
      </c>
      <c r="C30" s="171">
        <v>400</v>
      </c>
      <c r="D30" s="172"/>
      <c r="E30" s="172">
        <f t="shared" si="0"/>
        <v>550.31999999999994</v>
      </c>
    </row>
    <row r="31" spans="1:5" s="6" customFormat="1">
      <c r="A31" s="169">
        <v>42209</v>
      </c>
      <c r="B31" s="170" t="s">
        <v>106</v>
      </c>
      <c r="C31" s="172"/>
      <c r="D31" s="172">
        <v>60</v>
      </c>
      <c r="E31" s="172">
        <f t="shared" si="0"/>
        <v>610.31999999999994</v>
      </c>
    </row>
    <row r="32" spans="1:5" s="6" customFormat="1">
      <c r="A32" s="169">
        <v>42219</v>
      </c>
      <c r="B32" s="170" t="s">
        <v>107</v>
      </c>
      <c r="C32" s="172"/>
      <c r="D32" s="172">
        <v>60</v>
      </c>
      <c r="E32" s="172">
        <f t="shared" si="0"/>
        <v>670.31999999999994</v>
      </c>
    </row>
    <row r="33" spans="1:5" s="6" customFormat="1">
      <c r="A33" s="169">
        <v>42221</v>
      </c>
      <c r="B33" s="170" t="s">
        <v>108</v>
      </c>
      <c r="C33" s="172"/>
      <c r="D33" s="172">
        <v>48</v>
      </c>
      <c r="E33" s="172">
        <f t="shared" si="0"/>
        <v>718.31999999999994</v>
      </c>
    </row>
    <row r="34" spans="1:5" s="6" customFormat="1">
      <c r="A34" s="169">
        <v>42254</v>
      </c>
      <c r="B34" s="170" t="s">
        <v>158</v>
      </c>
      <c r="C34" s="171"/>
      <c r="D34" s="172">
        <v>48</v>
      </c>
      <c r="E34" s="172">
        <f t="shared" si="0"/>
        <v>766.31999999999994</v>
      </c>
    </row>
    <row r="35" spans="1:5" s="173" customFormat="1">
      <c r="A35" s="169">
        <v>42255</v>
      </c>
      <c r="B35" s="170" t="s">
        <v>93</v>
      </c>
      <c r="C35" s="171">
        <v>569</v>
      </c>
      <c r="D35" s="172"/>
      <c r="E35" s="172">
        <f t="shared" si="0"/>
        <v>197.31999999999994</v>
      </c>
    </row>
    <row r="36" spans="1:5" s="173" customFormat="1">
      <c r="A36" s="169">
        <v>42267</v>
      </c>
      <c r="B36" s="170" t="s">
        <v>123</v>
      </c>
      <c r="C36" s="171">
        <v>57.6</v>
      </c>
      <c r="D36" s="172"/>
      <c r="E36" s="172">
        <f t="shared" si="0"/>
        <v>139.71999999999994</v>
      </c>
    </row>
    <row r="37" spans="1:5" s="6" customFormat="1">
      <c r="A37" s="169">
        <v>42269</v>
      </c>
      <c r="B37" s="170" t="s">
        <v>129</v>
      </c>
      <c r="C37" s="171"/>
      <c r="D37" s="172">
        <v>784</v>
      </c>
      <c r="E37" s="172">
        <f t="shared" si="0"/>
        <v>923.71999999999991</v>
      </c>
    </row>
    <row r="38" spans="1:5" s="6" customFormat="1">
      <c r="A38" s="169">
        <v>42275</v>
      </c>
      <c r="B38" s="170" t="s">
        <v>159</v>
      </c>
      <c r="C38" s="171"/>
      <c r="D38" s="172">
        <v>96</v>
      </c>
      <c r="E38" s="172">
        <f t="shared" si="0"/>
        <v>1019.7199999999999</v>
      </c>
    </row>
    <row r="39" spans="1:5" s="6" customFormat="1">
      <c r="A39" s="169">
        <v>42276</v>
      </c>
      <c r="B39" s="170" t="s">
        <v>160</v>
      </c>
      <c r="C39" s="171"/>
      <c r="D39" s="172">
        <v>60</v>
      </c>
      <c r="E39" s="172">
        <f t="shared" si="0"/>
        <v>1079.7199999999998</v>
      </c>
    </row>
    <row r="40" spans="1:5" s="6" customFormat="1">
      <c r="A40" s="169">
        <v>42276</v>
      </c>
      <c r="B40" s="170" t="s">
        <v>161</v>
      </c>
      <c r="C40" s="171"/>
      <c r="D40" s="172">
        <v>24</v>
      </c>
      <c r="E40" s="172">
        <f t="shared" si="0"/>
        <v>1103.7199999999998</v>
      </c>
    </row>
    <row r="41" spans="1:5" s="6" customFormat="1">
      <c r="A41" s="169">
        <v>42283</v>
      </c>
      <c r="B41" s="170" t="s">
        <v>131</v>
      </c>
      <c r="C41" s="172"/>
      <c r="D41" s="172">
        <v>4391.4799999999996</v>
      </c>
      <c r="E41" s="172">
        <f t="shared" si="0"/>
        <v>5495.1999999999989</v>
      </c>
    </row>
    <row r="42" spans="1:5" s="6" customFormat="1">
      <c r="A42" s="169">
        <v>42290</v>
      </c>
      <c r="B42" s="170" t="s">
        <v>130</v>
      </c>
      <c r="C42" s="172"/>
      <c r="D42" s="172">
        <v>84</v>
      </c>
      <c r="E42" s="172">
        <f t="shared" si="0"/>
        <v>5579.1999999999989</v>
      </c>
    </row>
    <row r="43" spans="1:5" s="173" customFormat="1">
      <c r="A43" s="169">
        <v>42290</v>
      </c>
      <c r="B43" s="170" t="s">
        <v>134</v>
      </c>
      <c r="C43" s="172">
        <v>236.02</v>
      </c>
      <c r="D43" s="172"/>
      <c r="E43" s="172">
        <f t="shared" si="0"/>
        <v>5343.1799999999985</v>
      </c>
    </row>
    <row r="44" spans="1:5" s="173" customFormat="1">
      <c r="A44" s="169">
        <v>42290</v>
      </c>
      <c r="B44" s="170" t="s">
        <v>138</v>
      </c>
      <c r="C44" s="172">
        <v>257.39999999999998</v>
      </c>
      <c r="D44" s="172"/>
      <c r="E44" s="172">
        <f t="shared" si="0"/>
        <v>5085.7799999999988</v>
      </c>
    </row>
    <row r="45" spans="1:5" s="173" customFormat="1">
      <c r="A45" s="169">
        <v>42291</v>
      </c>
      <c r="B45" s="170" t="s">
        <v>140</v>
      </c>
      <c r="C45" s="172">
        <v>1008</v>
      </c>
      <c r="D45" s="172"/>
      <c r="E45" s="172">
        <f t="shared" si="0"/>
        <v>4077.7799999999988</v>
      </c>
    </row>
    <row r="46" spans="1:5" s="6" customFormat="1">
      <c r="A46" s="169">
        <v>42296</v>
      </c>
      <c r="B46" s="170" t="s">
        <v>151</v>
      </c>
      <c r="C46" s="172">
        <v>51.3</v>
      </c>
      <c r="D46" s="172"/>
      <c r="E46" s="172">
        <f t="shared" si="0"/>
        <v>4026.4799999999987</v>
      </c>
    </row>
    <row r="47" spans="1:5" s="6" customFormat="1">
      <c r="A47" s="169">
        <v>42314</v>
      </c>
      <c r="B47" s="170" t="s">
        <v>153</v>
      </c>
      <c r="C47" s="172">
        <v>52.8</v>
      </c>
      <c r="D47" s="172"/>
      <c r="E47" s="172">
        <f t="shared" si="0"/>
        <v>3973.6799999999985</v>
      </c>
    </row>
    <row r="48" spans="1:5" s="6" customFormat="1">
      <c r="A48" s="169">
        <v>42314</v>
      </c>
      <c r="B48" s="170" t="s">
        <v>155</v>
      </c>
      <c r="C48" s="172">
        <v>440.22</v>
      </c>
      <c r="D48" s="172"/>
      <c r="E48" s="172">
        <f t="shared" si="0"/>
        <v>3533.4599999999982</v>
      </c>
    </row>
    <row r="49" spans="1:5" s="6" customFormat="1">
      <c r="A49" s="169">
        <v>42314</v>
      </c>
      <c r="B49" s="170" t="s">
        <v>156</v>
      </c>
      <c r="C49" s="171">
        <v>8</v>
      </c>
      <c r="D49" s="172"/>
      <c r="E49" s="172">
        <f t="shared" si="0"/>
        <v>3525.4599999999982</v>
      </c>
    </row>
    <row r="50" spans="1:5" s="6" customFormat="1">
      <c r="A50" s="169">
        <v>42318</v>
      </c>
      <c r="B50" s="170" t="s">
        <v>162</v>
      </c>
      <c r="C50" s="171"/>
      <c r="D50" s="172">
        <v>170</v>
      </c>
      <c r="E50" s="172">
        <f t="shared" si="0"/>
        <v>3695.4599999999982</v>
      </c>
    </row>
    <row r="51" spans="1:5" s="6" customFormat="1">
      <c r="A51" s="169">
        <v>42321</v>
      </c>
      <c r="B51" s="170" t="s">
        <v>172</v>
      </c>
      <c r="C51" s="172"/>
      <c r="D51" s="172">
        <v>48</v>
      </c>
      <c r="E51" s="172">
        <f t="shared" ref="E51:E56" si="1">SUM(E50+D51-C51)</f>
        <v>3743.4599999999982</v>
      </c>
    </row>
    <row r="52" spans="1:5" s="6" customFormat="1">
      <c r="A52" s="169">
        <v>42321</v>
      </c>
      <c r="B52" s="170" t="s">
        <v>173</v>
      </c>
      <c r="C52" s="172"/>
      <c r="D52" s="172">
        <v>36</v>
      </c>
      <c r="E52" s="172">
        <f t="shared" si="1"/>
        <v>3779.4599999999982</v>
      </c>
    </row>
    <row r="53" spans="1:5" s="6" customFormat="1">
      <c r="A53" s="169">
        <v>42321</v>
      </c>
      <c r="B53" s="170" t="s">
        <v>174</v>
      </c>
      <c r="C53" s="172"/>
      <c r="D53" s="172">
        <v>36</v>
      </c>
      <c r="E53" s="172">
        <f t="shared" si="1"/>
        <v>3815.4599999999982</v>
      </c>
    </row>
    <row r="54" spans="1:5" s="6" customFormat="1">
      <c r="A54" s="169">
        <v>42321</v>
      </c>
      <c r="B54" s="170" t="s">
        <v>175</v>
      </c>
      <c r="C54" s="172"/>
      <c r="D54" s="172">
        <v>24</v>
      </c>
      <c r="E54" s="172">
        <f t="shared" si="1"/>
        <v>3839.4599999999982</v>
      </c>
    </row>
    <row r="55" spans="1:5" s="6" customFormat="1">
      <c r="A55" s="169">
        <v>42332</v>
      </c>
      <c r="B55" s="170" t="s">
        <v>167</v>
      </c>
      <c r="C55" s="171">
        <v>444</v>
      </c>
      <c r="D55" s="172"/>
      <c r="E55" s="172">
        <f t="shared" si="1"/>
        <v>3395.4599999999982</v>
      </c>
    </row>
    <row r="56" spans="1:5" s="6" customFormat="1">
      <c r="A56" s="169">
        <v>42333</v>
      </c>
      <c r="B56" s="170" t="s">
        <v>165</v>
      </c>
      <c r="C56" s="171"/>
      <c r="D56" s="172">
        <v>12</v>
      </c>
      <c r="E56" s="172">
        <f t="shared" si="1"/>
        <v>3407.4599999999982</v>
      </c>
    </row>
    <row r="57" spans="1:5" s="6" customFormat="1">
      <c r="A57" s="169">
        <v>42339</v>
      </c>
      <c r="B57" s="170" t="s">
        <v>206</v>
      </c>
      <c r="C57" s="172"/>
      <c r="D57" s="172">
        <v>48</v>
      </c>
      <c r="E57" s="172">
        <f t="shared" ref="E57:E70" si="2">SUM(E56+D57-C57)</f>
        <v>3455.4599999999982</v>
      </c>
    </row>
    <row r="58" spans="1:5" s="6" customFormat="1">
      <c r="A58" s="169">
        <v>42350</v>
      </c>
      <c r="B58" s="170" t="s">
        <v>166</v>
      </c>
      <c r="C58" s="171">
        <v>280</v>
      </c>
      <c r="D58" s="172"/>
      <c r="E58" s="172">
        <f t="shared" si="2"/>
        <v>3175.4599999999982</v>
      </c>
    </row>
    <row r="59" spans="1:5">
      <c r="A59" s="169">
        <v>42350</v>
      </c>
      <c r="B59" s="170" t="s">
        <v>168</v>
      </c>
      <c r="C59" s="172">
        <v>468.5</v>
      </c>
      <c r="D59" s="172"/>
      <c r="E59" s="172">
        <f t="shared" si="2"/>
        <v>2706.9599999999982</v>
      </c>
    </row>
    <row r="60" spans="1:5">
      <c r="A60" s="169">
        <v>42354</v>
      </c>
      <c r="B60" s="170" t="s">
        <v>177</v>
      </c>
      <c r="C60" s="172">
        <v>54</v>
      </c>
      <c r="D60" s="172"/>
      <c r="E60" s="172">
        <f t="shared" si="2"/>
        <v>2652.9599999999982</v>
      </c>
    </row>
    <row r="61" spans="1:5">
      <c r="A61" s="169">
        <v>42354</v>
      </c>
      <c r="B61" s="170" t="s">
        <v>178</v>
      </c>
      <c r="C61" s="172">
        <v>46.8</v>
      </c>
      <c r="D61" s="172"/>
      <c r="E61" s="172">
        <f t="shared" si="2"/>
        <v>2606.159999999998</v>
      </c>
    </row>
    <row r="62" spans="1:5">
      <c r="A62" s="169">
        <v>42354</v>
      </c>
      <c r="B62" s="170" t="s">
        <v>180</v>
      </c>
      <c r="C62" s="172">
        <v>216</v>
      </c>
      <c r="D62" s="172"/>
      <c r="E62" s="172">
        <f t="shared" si="2"/>
        <v>2390.159999999998</v>
      </c>
    </row>
    <row r="63" spans="1:5">
      <c r="A63" s="169">
        <v>42354</v>
      </c>
      <c r="B63" s="170" t="s">
        <v>181</v>
      </c>
      <c r="C63" s="172">
        <v>51</v>
      </c>
      <c r="D63" s="172"/>
      <c r="E63" s="172">
        <f t="shared" si="2"/>
        <v>2339.159999999998</v>
      </c>
    </row>
    <row r="64" spans="1:5">
      <c r="A64" s="169">
        <v>42355</v>
      </c>
      <c r="B64" s="170" t="s">
        <v>183</v>
      </c>
      <c r="C64" s="172">
        <v>75</v>
      </c>
      <c r="D64" s="172"/>
      <c r="E64" s="172">
        <f t="shared" si="2"/>
        <v>2264.159999999998</v>
      </c>
    </row>
    <row r="65" spans="1:5">
      <c r="A65" s="169">
        <v>42355</v>
      </c>
      <c r="B65" s="170" t="s">
        <v>185</v>
      </c>
      <c r="C65" s="172">
        <v>46.2</v>
      </c>
      <c r="D65" s="172"/>
      <c r="E65" s="172">
        <f t="shared" si="2"/>
        <v>2217.9599999999982</v>
      </c>
    </row>
    <row r="66" spans="1:5">
      <c r="A66" s="169">
        <v>42355</v>
      </c>
      <c r="B66" s="170" t="s">
        <v>187</v>
      </c>
      <c r="C66" s="172">
        <v>75</v>
      </c>
      <c r="D66" s="172"/>
      <c r="E66" s="172">
        <f t="shared" si="2"/>
        <v>2142.9599999999982</v>
      </c>
    </row>
    <row r="67" spans="1:5">
      <c r="A67" s="169">
        <v>42355</v>
      </c>
      <c r="B67" s="170" t="s">
        <v>189</v>
      </c>
      <c r="C67" s="172">
        <v>352.64</v>
      </c>
      <c r="D67" s="172"/>
      <c r="E67" s="172">
        <f t="shared" si="2"/>
        <v>1790.3199999999983</v>
      </c>
    </row>
    <row r="68" spans="1:5">
      <c r="A68" s="169">
        <v>42355</v>
      </c>
      <c r="B68" s="170" t="s">
        <v>190</v>
      </c>
      <c r="C68" s="172">
        <v>30</v>
      </c>
      <c r="D68" s="172"/>
      <c r="E68" s="172">
        <f t="shared" si="2"/>
        <v>1760.3199999999983</v>
      </c>
    </row>
    <row r="69" spans="1:5">
      <c r="A69" s="169">
        <v>42355</v>
      </c>
      <c r="B69" s="170" t="s">
        <v>193</v>
      </c>
      <c r="C69" s="172">
        <v>28.86</v>
      </c>
      <c r="D69" s="172"/>
      <c r="E69" s="172">
        <f t="shared" si="2"/>
        <v>1731.4599999999984</v>
      </c>
    </row>
    <row r="70" spans="1:5">
      <c r="A70" s="169">
        <v>42368</v>
      </c>
      <c r="B70" s="170" t="s">
        <v>197</v>
      </c>
      <c r="C70" s="172">
        <v>1117.28</v>
      </c>
      <c r="D70" s="172"/>
      <c r="E70" s="172">
        <f t="shared" si="2"/>
        <v>614.17999999999847</v>
      </c>
    </row>
    <row r="71" spans="1:5">
      <c r="A71" s="27"/>
      <c r="B71" s="28"/>
      <c r="C71" s="9"/>
      <c r="D71" s="9"/>
      <c r="E71" s="30">
        <f t="shared" ref="E71" si="3">SUM(E70+D71-C71)</f>
        <v>614.17999999999847</v>
      </c>
    </row>
    <row r="72" spans="1:5">
      <c r="A72" s="27"/>
      <c r="B72" s="28"/>
      <c r="C72" s="9"/>
      <c r="D72" s="9"/>
      <c r="E72" s="30">
        <f t="shared" ref="E72:E88" si="4">SUM(E71+D72-C72)</f>
        <v>614.17999999999847</v>
      </c>
    </row>
    <row r="73" spans="1:5">
      <c r="A73" s="27"/>
      <c r="B73" s="28"/>
      <c r="C73" s="9"/>
      <c r="D73" s="9"/>
      <c r="E73" s="30">
        <f t="shared" si="4"/>
        <v>614.17999999999847</v>
      </c>
    </row>
    <row r="74" spans="1:5">
      <c r="A74" s="27"/>
      <c r="B74" s="28"/>
      <c r="C74" s="9"/>
      <c r="D74" s="9"/>
      <c r="E74" s="30">
        <f t="shared" si="4"/>
        <v>614.17999999999847</v>
      </c>
    </row>
    <row r="75" spans="1:5">
      <c r="A75" s="27"/>
      <c r="B75" s="28"/>
      <c r="C75" s="9"/>
      <c r="D75" s="9"/>
      <c r="E75" s="30">
        <f t="shared" si="4"/>
        <v>614.17999999999847</v>
      </c>
    </row>
    <row r="76" spans="1:5">
      <c r="A76" s="27"/>
      <c r="B76" s="28"/>
      <c r="C76" s="9"/>
      <c r="D76" s="9"/>
      <c r="E76" s="30">
        <f t="shared" si="4"/>
        <v>614.17999999999847</v>
      </c>
    </row>
    <row r="77" spans="1:5">
      <c r="A77" s="27"/>
      <c r="B77" s="28"/>
      <c r="C77" s="9"/>
      <c r="D77" s="9"/>
      <c r="E77" s="30">
        <f t="shared" si="4"/>
        <v>614.17999999999847</v>
      </c>
    </row>
    <row r="78" spans="1:5">
      <c r="A78" s="27"/>
      <c r="B78" s="5"/>
      <c r="C78" s="9"/>
      <c r="D78" s="9"/>
      <c r="E78" s="30">
        <f t="shared" si="4"/>
        <v>614.17999999999847</v>
      </c>
    </row>
    <row r="79" spans="1:5">
      <c r="A79" s="27"/>
      <c r="B79" s="29"/>
      <c r="C79" s="30"/>
      <c r="D79" s="30"/>
      <c r="E79" s="30">
        <f t="shared" si="4"/>
        <v>614.17999999999847</v>
      </c>
    </row>
    <row r="80" spans="1:5">
      <c r="A80" s="27"/>
      <c r="B80" s="5"/>
      <c r="C80" s="9"/>
      <c r="D80" s="9"/>
      <c r="E80" s="30">
        <f t="shared" si="4"/>
        <v>614.17999999999847</v>
      </c>
    </row>
    <row r="81" spans="1:5">
      <c r="A81" s="27"/>
      <c r="B81" s="5"/>
      <c r="C81" s="9"/>
      <c r="D81" s="9"/>
      <c r="E81" s="30">
        <f t="shared" si="4"/>
        <v>614.17999999999847</v>
      </c>
    </row>
    <row r="82" spans="1:5">
      <c r="A82" s="27"/>
      <c r="B82" s="5"/>
      <c r="C82" s="9"/>
      <c r="D82" s="9"/>
      <c r="E82" s="30">
        <f t="shared" si="4"/>
        <v>614.17999999999847</v>
      </c>
    </row>
    <row r="83" spans="1:5">
      <c r="A83" s="27"/>
      <c r="B83" s="5"/>
      <c r="C83" s="9"/>
      <c r="D83" s="9"/>
      <c r="E83" s="30">
        <f t="shared" si="4"/>
        <v>614.17999999999847</v>
      </c>
    </row>
    <row r="84" spans="1:5">
      <c r="A84" s="27"/>
      <c r="B84" s="5"/>
      <c r="C84" s="9"/>
      <c r="D84" s="9"/>
      <c r="E84" s="30">
        <f t="shared" si="4"/>
        <v>614.17999999999847</v>
      </c>
    </row>
    <row r="85" spans="1:5">
      <c r="A85" s="27"/>
      <c r="B85" s="5"/>
      <c r="C85" s="9"/>
      <c r="D85" s="9"/>
      <c r="E85" s="30">
        <f t="shared" si="4"/>
        <v>614.17999999999847</v>
      </c>
    </row>
    <row r="86" spans="1:5">
      <c r="A86" s="27"/>
      <c r="B86" s="5"/>
      <c r="C86" s="9"/>
      <c r="D86" s="9"/>
      <c r="E86" s="30">
        <f t="shared" si="4"/>
        <v>614.17999999999847</v>
      </c>
    </row>
    <row r="87" spans="1:5">
      <c r="A87" s="27"/>
      <c r="B87" s="5"/>
      <c r="C87" s="9"/>
      <c r="D87" s="9"/>
      <c r="E87" s="30">
        <f t="shared" si="4"/>
        <v>614.17999999999847</v>
      </c>
    </row>
    <row r="88" spans="1:5">
      <c r="A88" s="27"/>
      <c r="B88" s="5"/>
      <c r="C88" s="9"/>
      <c r="D88" s="9"/>
      <c r="E88" s="30">
        <f t="shared" si="4"/>
        <v>614.17999999999847</v>
      </c>
    </row>
    <row r="89" spans="1:5">
      <c r="A89" s="192" t="s">
        <v>13</v>
      </c>
      <c r="B89" s="193"/>
      <c r="C89" s="193"/>
      <c r="D89" s="194"/>
      <c r="E89" s="12">
        <f>SUM(E88+D89-C89)</f>
        <v>614.17999999999847</v>
      </c>
    </row>
  </sheetData>
  <sheetProtection algorithmName="SHA-512" hashValue="OQdqD2kY/jEht8/XxwW3DGbEAG2foIxOnzuBnoITasneJFvwT9e+7PgRXwNBq96I3+Oz0lzeDAK2ADfw6I9iTQ==" saltValue="5a2XE0hcTP65WAhTlJfp+A==" spinCount="100000" sheet="1" objects="1" scenarios="1"/>
  <sortState ref="A57:E70">
    <sortCondition ref="A57"/>
  </sortState>
  <mergeCells count="3">
    <mergeCell ref="A2:E2"/>
    <mergeCell ref="A5:D5"/>
    <mergeCell ref="A89:D89"/>
  </mergeCells>
  <phoneticPr fontId="0" type="noConversion"/>
  <pageMargins left="0.78740157499999996" right="0.78740157499999996" top="0.984251969" bottom="0.984251969" header="0.4921259845" footer="0.4921259845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tabSelected="1" workbookViewId="0">
      <selection sqref="A1:J1"/>
    </sheetView>
  </sheetViews>
  <sheetFormatPr baseColWidth="10" defaultColWidth="11.5546875" defaultRowHeight="13.2"/>
  <cols>
    <col min="1" max="5" width="11.5546875" style="35"/>
    <col min="6" max="6" width="14.6640625" style="35" bestFit="1" customWidth="1"/>
    <col min="7" max="7" width="11.5546875" style="35"/>
    <col min="8" max="8" width="28" style="35" customWidth="1"/>
    <col min="9" max="16384" width="11.5546875" style="35"/>
  </cols>
  <sheetData>
    <row r="1" spans="1:11" ht="30">
      <c r="A1" s="197" t="s">
        <v>16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1" ht="32.4">
      <c r="A2" s="199" t="s">
        <v>17</v>
      </c>
      <c r="B2" s="200"/>
      <c r="C2" s="200"/>
      <c r="D2" s="200"/>
      <c r="E2" s="200"/>
      <c r="F2" s="200"/>
      <c r="G2" s="201">
        <v>2015</v>
      </c>
      <c r="H2" s="201"/>
      <c r="I2" s="201"/>
      <c r="J2" s="201"/>
    </row>
    <row r="3" spans="1:11" ht="17.399999999999999">
      <c r="A3" s="202" t="s">
        <v>18</v>
      </c>
      <c r="B3" s="203"/>
      <c r="C3" s="203"/>
      <c r="D3" s="203"/>
      <c r="E3" s="203"/>
      <c r="F3" s="203"/>
      <c r="G3" s="203"/>
      <c r="H3" s="203"/>
      <c r="I3" s="203"/>
      <c r="J3" s="203"/>
    </row>
    <row r="4" spans="1:11" ht="9" customHeight="1" thickBot="1">
      <c r="A4" s="10"/>
      <c r="B4" s="10"/>
      <c r="C4" s="10"/>
      <c r="D4" s="10"/>
      <c r="E4" s="36"/>
      <c r="F4" s="10"/>
      <c r="G4" s="10"/>
      <c r="H4" s="37"/>
      <c r="I4" s="44"/>
      <c r="J4" s="45"/>
    </row>
    <row r="5" spans="1:11">
      <c r="A5" s="46" t="s">
        <v>19</v>
      </c>
      <c r="B5" s="47"/>
      <c r="C5" s="47"/>
      <c r="D5" s="47"/>
      <c r="E5" s="48"/>
      <c r="F5" s="49" t="s">
        <v>20</v>
      </c>
      <c r="G5" s="46"/>
      <c r="H5" s="50"/>
      <c r="I5" s="48"/>
      <c r="J5" s="49" t="s">
        <v>21</v>
      </c>
    </row>
    <row r="6" spans="1:11" ht="13.8" thickBot="1">
      <c r="A6" s="204" t="s">
        <v>22</v>
      </c>
      <c r="B6" s="205"/>
      <c r="C6" s="51"/>
      <c r="D6" s="52"/>
      <c r="E6" s="53"/>
      <c r="F6" s="54">
        <f>SUM(F8:F22)</f>
        <v>400</v>
      </c>
      <c r="G6" s="55"/>
      <c r="H6" s="56"/>
      <c r="I6" s="53"/>
      <c r="J6" s="54">
        <f>SUM(J8:J22)</f>
        <v>1790</v>
      </c>
      <c r="K6" s="38">
        <f>J6-F6</f>
        <v>1390</v>
      </c>
    </row>
    <row r="7" spans="1:11">
      <c r="A7" s="157"/>
      <c r="B7" s="158"/>
      <c r="C7" s="158" t="s">
        <v>23</v>
      </c>
      <c r="D7" s="57"/>
      <c r="E7" s="58"/>
      <c r="F7" s="59"/>
      <c r="G7" s="60"/>
      <c r="H7" s="61" t="s">
        <v>23</v>
      </c>
      <c r="I7" s="58"/>
      <c r="J7" s="59"/>
    </row>
    <row r="8" spans="1:11">
      <c r="A8" s="166" t="s">
        <v>146</v>
      </c>
      <c r="B8" s="167"/>
      <c r="C8" s="167"/>
      <c r="D8" s="168"/>
      <c r="E8" s="62"/>
      <c r="F8" s="59">
        <v>400</v>
      </c>
      <c r="G8" s="166" t="s">
        <v>76</v>
      </c>
      <c r="H8" s="168"/>
      <c r="I8" s="63"/>
      <c r="J8" s="59">
        <f>12+12+24+60+36+48+36+48+48+72+36+60+60+48+384+120+36+48+48+96+60+24+12+48+36+36+24+48</f>
        <v>1620</v>
      </c>
    </row>
    <row r="9" spans="1:11">
      <c r="A9" s="157"/>
      <c r="B9" s="158"/>
      <c r="C9" s="158"/>
      <c r="D9" s="158"/>
      <c r="E9" s="62"/>
      <c r="F9" s="59"/>
      <c r="G9" s="64" t="s">
        <v>163</v>
      </c>
      <c r="H9" s="65"/>
      <c r="I9" s="63"/>
      <c r="J9" s="59">
        <v>170</v>
      </c>
    </row>
    <row r="10" spans="1:11">
      <c r="A10" s="157"/>
      <c r="B10" s="158"/>
      <c r="C10" s="158"/>
      <c r="D10" s="158"/>
      <c r="E10" s="62"/>
      <c r="F10" s="59"/>
      <c r="G10" s="64"/>
      <c r="H10" s="65"/>
      <c r="I10" s="63"/>
      <c r="J10" s="59"/>
    </row>
    <row r="11" spans="1:11">
      <c r="A11" s="157"/>
      <c r="B11" s="158"/>
      <c r="C11" s="158"/>
      <c r="D11" s="158"/>
      <c r="E11" s="62"/>
      <c r="F11" s="59"/>
      <c r="G11" s="64"/>
      <c r="H11" s="65"/>
      <c r="I11" s="63"/>
      <c r="J11" s="59"/>
    </row>
    <row r="12" spans="1:11">
      <c r="A12" s="157"/>
      <c r="B12" s="158"/>
      <c r="C12" s="158"/>
      <c r="D12" s="158"/>
      <c r="E12" s="62"/>
      <c r="F12" s="59"/>
      <c r="G12" s="64"/>
      <c r="H12" s="65"/>
      <c r="I12" s="63"/>
      <c r="J12" s="59"/>
    </row>
    <row r="13" spans="1:11">
      <c r="A13" s="157"/>
      <c r="B13" s="158"/>
      <c r="C13" s="158"/>
      <c r="D13" s="158"/>
      <c r="E13" s="62"/>
      <c r="F13" s="59"/>
      <c r="G13" s="64"/>
      <c r="H13" s="65"/>
      <c r="I13" s="63"/>
      <c r="J13" s="59"/>
    </row>
    <row r="14" spans="1:11">
      <c r="A14" s="157"/>
      <c r="B14" s="158"/>
      <c r="C14" s="158"/>
      <c r="D14" s="158"/>
      <c r="E14" s="62"/>
      <c r="F14" s="59"/>
      <c r="G14" s="64"/>
      <c r="H14" s="65"/>
      <c r="I14" s="63"/>
      <c r="J14" s="59"/>
    </row>
    <row r="15" spans="1:11">
      <c r="A15" s="157"/>
      <c r="B15" s="158"/>
      <c r="C15" s="158"/>
      <c r="D15" s="158"/>
      <c r="E15" s="62"/>
      <c r="F15" s="59"/>
      <c r="G15" s="64"/>
      <c r="H15" s="65"/>
      <c r="I15" s="63"/>
      <c r="J15" s="59"/>
    </row>
    <row r="16" spans="1:11">
      <c r="A16" s="157"/>
      <c r="B16" s="158"/>
      <c r="C16" s="158"/>
      <c r="D16" s="158"/>
      <c r="E16" s="62"/>
      <c r="F16" s="59"/>
      <c r="G16" s="64"/>
      <c r="H16" s="65"/>
      <c r="I16" s="63"/>
      <c r="J16" s="59"/>
    </row>
    <row r="17" spans="1:11">
      <c r="A17" s="157"/>
      <c r="B17" s="158"/>
      <c r="C17" s="158"/>
      <c r="D17" s="158"/>
      <c r="E17" s="62"/>
      <c r="F17" s="59"/>
      <c r="G17" s="64"/>
      <c r="H17" s="65"/>
      <c r="I17" s="63"/>
      <c r="J17" s="59"/>
    </row>
    <row r="18" spans="1:11">
      <c r="A18" s="157"/>
      <c r="B18" s="158"/>
      <c r="C18" s="158"/>
      <c r="D18" s="158"/>
      <c r="E18" s="62"/>
      <c r="F18" s="59"/>
      <c r="G18" s="64"/>
      <c r="H18" s="65"/>
      <c r="I18" s="63"/>
      <c r="J18" s="59"/>
    </row>
    <row r="19" spans="1:11">
      <c r="A19" s="157"/>
      <c r="B19" s="158"/>
      <c r="C19" s="158"/>
      <c r="D19" s="158"/>
      <c r="E19" s="62"/>
      <c r="F19" s="59"/>
      <c r="G19" s="64"/>
      <c r="H19" s="66"/>
      <c r="I19" s="63"/>
      <c r="J19" s="59"/>
    </row>
    <row r="20" spans="1:11">
      <c r="A20" s="157"/>
      <c r="B20" s="158"/>
      <c r="C20" s="158"/>
      <c r="D20" s="158"/>
      <c r="E20" s="62"/>
      <c r="F20" s="59"/>
      <c r="G20" s="64"/>
      <c r="H20" s="66"/>
      <c r="I20" s="63"/>
      <c r="J20" s="59"/>
    </row>
    <row r="21" spans="1:11">
      <c r="A21" s="157"/>
      <c r="B21" s="158"/>
      <c r="C21" s="158"/>
      <c r="D21" s="67"/>
      <c r="E21" s="62"/>
      <c r="F21" s="59"/>
      <c r="G21" s="64"/>
      <c r="H21" s="66"/>
      <c r="I21" s="63"/>
      <c r="J21" s="59"/>
    </row>
    <row r="22" spans="1:11" ht="13.8" thickBot="1">
      <c r="A22" s="157"/>
      <c r="B22" s="158"/>
      <c r="C22" s="158"/>
      <c r="D22" s="67"/>
      <c r="E22" s="62"/>
      <c r="F22" s="59"/>
      <c r="G22" s="195"/>
      <c r="H22" s="196"/>
      <c r="I22" s="63"/>
      <c r="J22" s="59"/>
    </row>
    <row r="23" spans="1:11">
      <c r="A23" s="68" t="s">
        <v>24</v>
      </c>
      <c r="B23" s="69"/>
      <c r="C23" s="69"/>
      <c r="D23" s="69"/>
      <c r="E23" s="70"/>
      <c r="F23" s="71" t="s">
        <v>20</v>
      </c>
      <c r="G23" s="68"/>
      <c r="H23" s="72"/>
      <c r="I23" s="73"/>
      <c r="J23" s="71" t="s">
        <v>21</v>
      </c>
    </row>
    <row r="24" spans="1:11" ht="13.8" thickBot="1">
      <c r="A24" s="74" t="s">
        <v>25</v>
      </c>
      <c r="B24" s="75"/>
      <c r="C24" s="75"/>
      <c r="D24" s="76"/>
      <c r="E24" s="77"/>
      <c r="F24" s="78">
        <f>SUM(F26:F31)</f>
        <v>1358</v>
      </c>
      <c r="G24" s="79"/>
      <c r="H24" s="80"/>
      <c r="I24" s="81"/>
      <c r="J24" s="78">
        <f>SUM(J26:J31)</f>
        <v>0</v>
      </c>
      <c r="K24" s="38">
        <f>J24-F24</f>
        <v>-1358</v>
      </c>
    </row>
    <row r="25" spans="1:11">
      <c r="A25" s="157"/>
      <c r="B25" s="158"/>
      <c r="C25" s="158" t="s">
        <v>23</v>
      </c>
      <c r="D25" s="57"/>
      <c r="E25" s="62"/>
      <c r="F25" s="59"/>
      <c r="G25" s="83"/>
      <c r="H25" s="61" t="s">
        <v>23</v>
      </c>
      <c r="I25" s="58"/>
      <c r="J25" s="82"/>
    </row>
    <row r="26" spans="1:11">
      <c r="A26" s="157" t="s">
        <v>150</v>
      </c>
      <c r="B26" s="158"/>
      <c r="C26" s="158"/>
      <c r="D26" s="158"/>
      <c r="E26" s="62"/>
      <c r="F26" s="59">
        <f>75+51</f>
        <v>126</v>
      </c>
      <c r="G26" s="83"/>
      <c r="H26" s="61"/>
      <c r="I26" s="58"/>
      <c r="J26" s="82"/>
    </row>
    <row r="27" spans="1:11">
      <c r="A27" s="157" t="s">
        <v>112</v>
      </c>
      <c r="B27" s="158"/>
      <c r="C27" s="158"/>
      <c r="D27" s="158"/>
      <c r="E27" s="62"/>
      <c r="F27" s="59">
        <f>84.5+51</f>
        <v>135.5</v>
      </c>
      <c r="G27" s="83"/>
      <c r="H27" s="61"/>
      <c r="I27" s="58"/>
      <c r="J27" s="82"/>
    </row>
    <row r="28" spans="1:11">
      <c r="A28" s="157" t="s">
        <v>169</v>
      </c>
      <c r="B28" s="158"/>
      <c r="C28" s="158"/>
      <c r="D28" s="158"/>
      <c r="E28" s="62"/>
      <c r="F28" s="59">
        <v>280</v>
      </c>
      <c r="G28" s="83"/>
      <c r="H28" s="61"/>
      <c r="I28" s="58"/>
      <c r="J28" s="82"/>
    </row>
    <row r="29" spans="1:11">
      <c r="A29" s="157" t="s">
        <v>147</v>
      </c>
      <c r="B29" s="158"/>
      <c r="C29" s="158"/>
      <c r="D29" s="158"/>
      <c r="E29" s="62"/>
      <c r="F29" s="59">
        <v>468.5</v>
      </c>
      <c r="G29" s="83"/>
      <c r="H29" s="61"/>
      <c r="I29" s="58"/>
      <c r="J29" s="82"/>
    </row>
    <row r="30" spans="1:11">
      <c r="A30" s="157" t="s">
        <v>148</v>
      </c>
      <c r="B30" s="158"/>
      <c r="C30" s="158"/>
      <c r="D30" s="158"/>
      <c r="E30" s="62"/>
      <c r="F30" s="59"/>
      <c r="G30" s="83"/>
      <c r="H30" s="61"/>
      <c r="I30" s="58"/>
      <c r="J30" s="82"/>
    </row>
    <row r="31" spans="1:11" ht="13.8" thickBot="1">
      <c r="A31" s="157" t="s">
        <v>149</v>
      </c>
      <c r="B31" s="158"/>
      <c r="C31" s="158"/>
      <c r="D31" s="158"/>
      <c r="E31" s="62"/>
      <c r="F31" s="59">
        <f>54+46.8+51+75+46.2+75</f>
        <v>348</v>
      </c>
      <c r="G31" s="83"/>
      <c r="H31" s="61"/>
      <c r="I31" s="58"/>
      <c r="J31" s="82"/>
    </row>
    <row r="32" spans="1:11">
      <c r="A32" s="68" t="s">
        <v>26</v>
      </c>
      <c r="B32" s="69"/>
      <c r="C32" s="69"/>
      <c r="D32" s="69"/>
      <c r="E32" s="84"/>
      <c r="F32" s="71" t="s">
        <v>20</v>
      </c>
      <c r="G32" s="85"/>
      <c r="H32" s="86"/>
      <c r="I32" s="84"/>
      <c r="J32" s="71" t="s">
        <v>21</v>
      </c>
    </row>
    <row r="33" spans="1:11" ht="13.8" thickBot="1">
      <c r="A33" s="74" t="s">
        <v>27</v>
      </c>
      <c r="B33" s="75"/>
      <c r="C33" s="75"/>
      <c r="D33" s="87"/>
      <c r="E33" s="88"/>
      <c r="F33" s="78">
        <f>SUM(F35:F38)</f>
        <v>964.47</v>
      </c>
      <c r="G33" s="89"/>
      <c r="H33" s="80"/>
      <c r="I33" s="90"/>
      <c r="J33" s="78">
        <f>SUM(J35:J38)</f>
        <v>0</v>
      </c>
      <c r="K33" s="38">
        <f>J33-F33</f>
        <v>-964.47</v>
      </c>
    </row>
    <row r="34" spans="1:11">
      <c r="A34" s="91"/>
      <c r="B34" s="92"/>
      <c r="C34" s="158" t="s">
        <v>23</v>
      </c>
      <c r="D34" s="158"/>
      <c r="E34" s="62"/>
      <c r="F34" s="163"/>
      <c r="G34" s="96"/>
      <c r="H34" s="97" t="s">
        <v>23</v>
      </c>
      <c r="I34" s="94"/>
      <c r="J34" s="95"/>
    </row>
    <row r="35" spans="1:11">
      <c r="A35" s="118" t="s">
        <v>195</v>
      </c>
      <c r="B35" s="99"/>
      <c r="C35" s="158"/>
      <c r="D35" s="158"/>
      <c r="E35" s="62"/>
      <c r="F35" s="164">
        <v>399.9</v>
      </c>
      <c r="G35" s="98"/>
      <c r="H35" s="99"/>
      <c r="I35" s="100"/>
      <c r="J35" s="101"/>
    </row>
    <row r="36" spans="1:11">
      <c r="A36" s="118" t="s">
        <v>199</v>
      </c>
      <c r="B36" s="99"/>
      <c r="C36" s="158"/>
      <c r="D36" s="158"/>
      <c r="E36" s="62"/>
      <c r="F36" s="164">
        <v>248.6</v>
      </c>
      <c r="G36" s="98"/>
      <c r="H36" s="99"/>
      <c r="I36" s="100"/>
      <c r="J36" s="101"/>
    </row>
    <row r="37" spans="1:11">
      <c r="A37" s="118" t="s">
        <v>196</v>
      </c>
      <c r="B37" s="99"/>
      <c r="C37" s="158"/>
      <c r="D37" s="158"/>
      <c r="E37" s="62"/>
      <c r="F37" s="164">
        <v>315.97000000000003</v>
      </c>
      <c r="G37" s="98"/>
      <c r="H37" s="99"/>
      <c r="I37" s="100"/>
      <c r="J37" s="101"/>
    </row>
    <row r="38" spans="1:11" ht="13.8" thickBot="1">
      <c r="A38" s="122"/>
      <c r="B38" s="105"/>
      <c r="C38" s="158"/>
      <c r="D38" s="158"/>
      <c r="E38" s="62"/>
      <c r="F38" s="165"/>
      <c r="G38" s="104"/>
      <c r="H38" s="105"/>
      <c r="I38" s="102"/>
      <c r="J38" s="103"/>
    </row>
    <row r="39" spans="1:11">
      <c r="A39" s="68" t="s">
        <v>28</v>
      </c>
      <c r="B39" s="69"/>
      <c r="C39" s="69"/>
      <c r="D39" s="69"/>
      <c r="E39" s="70"/>
      <c r="F39" s="71" t="s">
        <v>20</v>
      </c>
      <c r="G39" s="68"/>
      <c r="H39" s="72"/>
      <c r="I39" s="73"/>
      <c r="J39" s="71" t="s">
        <v>21</v>
      </c>
    </row>
    <row r="40" spans="1:11" ht="13.8" thickBot="1">
      <c r="A40" s="74" t="s">
        <v>29</v>
      </c>
      <c r="B40" s="75"/>
      <c r="C40" s="75"/>
      <c r="D40" s="87"/>
      <c r="E40" s="77"/>
      <c r="F40" s="78">
        <f>SUM(F42:F44)</f>
        <v>0</v>
      </c>
      <c r="G40" s="106"/>
      <c r="H40" s="80"/>
      <c r="I40" s="81"/>
      <c r="J40" s="78">
        <f>SUM(J42:J44)</f>
        <v>4671.4799999999996</v>
      </c>
      <c r="K40" s="38">
        <f>J40-F40</f>
        <v>4671.4799999999996</v>
      </c>
    </row>
    <row r="41" spans="1:11">
      <c r="A41" s="107"/>
      <c r="B41" s="108"/>
      <c r="C41" s="158" t="s">
        <v>23</v>
      </c>
      <c r="D41" s="109"/>
      <c r="E41" s="58"/>
      <c r="F41" s="82"/>
      <c r="G41" s="108"/>
      <c r="H41" s="61" t="s">
        <v>23</v>
      </c>
      <c r="I41" s="110"/>
      <c r="J41" s="82"/>
    </row>
    <row r="42" spans="1:11">
      <c r="A42" s="160"/>
      <c r="B42" s="161"/>
      <c r="C42" s="161"/>
      <c r="D42" s="162"/>
      <c r="E42" s="100"/>
      <c r="F42" s="101"/>
      <c r="G42" s="98" t="s">
        <v>30</v>
      </c>
      <c r="H42" s="99"/>
      <c r="I42" s="100"/>
      <c r="J42" s="101">
        <f>3000+1271.48</f>
        <v>4271.4799999999996</v>
      </c>
    </row>
    <row r="43" spans="1:11">
      <c r="A43" s="111"/>
      <c r="B43" s="10"/>
      <c r="C43" s="10"/>
      <c r="D43" s="10"/>
      <c r="E43" s="100"/>
      <c r="F43" s="101"/>
      <c r="G43" s="98" t="s">
        <v>61</v>
      </c>
      <c r="H43" s="99"/>
      <c r="I43" s="100"/>
      <c r="J43" s="101">
        <v>400</v>
      </c>
    </row>
    <row r="44" spans="1:11" ht="13.8" thickBot="1">
      <c r="A44" s="111"/>
      <c r="B44" s="10"/>
      <c r="C44" s="10"/>
      <c r="D44" s="10"/>
      <c r="E44" s="100"/>
      <c r="F44" s="101"/>
      <c r="G44" s="98" t="s">
        <v>62</v>
      </c>
      <c r="H44" s="99"/>
      <c r="I44" s="100"/>
      <c r="J44" s="101"/>
    </row>
    <row r="45" spans="1:11">
      <c r="A45" s="68" t="s">
        <v>31</v>
      </c>
      <c r="B45" s="112" t="s">
        <v>32</v>
      </c>
      <c r="C45" s="113"/>
      <c r="D45" s="85"/>
      <c r="E45" s="70"/>
      <c r="F45" s="71" t="s">
        <v>20</v>
      </c>
      <c r="G45" s="114"/>
      <c r="H45" s="86"/>
      <c r="I45" s="84"/>
      <c r="J45" s="71" t="s">
        <v>21</v>
      </c>
    </row>
    <row r="46" spans="1:11" ht="13.8" thickBot="1">
      <c r="A46" s="74"/>
      <c r="B46" s="75"/>
      <c r="C46" s="75"/>
      <c r="D46" s="87"/>
      <c r="E46" s="81"/>
      <c r="F46" s="78">
        <f>SUM(F48:F68)</f>
        <v>5353.35</v>
      </c>
      <c r="G46" s="106"/>
      <c r="H46" s="80"/>
      <c r="I46" s="90"/>
      <c r="J46" s="78">
        <f>SUM(J48:J68)</f>
        <v>0</v>
      </c>
      <c r="K46" s="38">
        <f>J46-F46</f>
        <v>-5353.35</v>
      </c>
    </row>
    <row r="47" spans="1:11">
      <c r="A47" s="115"/>
      <c r="B47" s="92"/>
      <c r="C47" s="92" t="s">
        <v>23</v>
      </c>
      <c r="D47" s="93"/>
      <c r="E47" s="94"/>
      <c r="F47" s="95"/>
      <c r="G47" s="116"/>
      <c r="H47" s="97" t="s">
        <v>23</v>
      </c>
      <c r="I47" s="94"/>
      <c r="J47" s="82"/>
    </row>
    <row r="48" spans="1:11">
      <c r="A48" s="157" t="s">
        <v>77</v>
      </c>
      <c r="B48" s="158"/>
      <c r="C48" s="117"/>
      <c r="D48" s="57"/>
      <c r="E48" s="58"/>
      <c r="F48" s="82">
        <f>132+12+1008+8+444+216</f>
        <v>1820</v>
      </c>
      <c r="G48" s="166"/>
      <c r="H48" s="168"/>
      <c r="I48" s="58"/>
      <c r="J48" s="82"/>
    </row>
    <row r="49" spans="1:10">
      <c r="A49" s="118" t="s">
        <v>33</v>
      </c>
      <c r="B49" s="10"/>
      <c r="C49" s="119"/>
      <c r="D49" s="10"/>
      <c r="E49" s="120"/>
      <c r="F49" s="101"/>
      <c r="G49" s="166"/>
      <c r="H49" s="168"/>
      <c r="I49" s="58"/>
      <c r="J49" s="82"/>
    </row>
    <row r="50" spans="1:10">
      <c r="A50" s="118" t="s">
        <v>34</v>
      </c>
      <c r="B50" s="159"/>
      <c r="C50" s="121"/>
      <c r="D50" s="159"/>
      <c r="E50" s="100"/>
      <c r="F50" s="101">
        <f>16.12+137.52+127.9+31.6+28.86+65.78+79.78</f>
        <v>487.56000000000006</v>
      </c>
      <c r="G50" s="64"/>
      <c r="H50" s="65"/>
      <c r="I50" s="58"/>
      <c r="J50" s="82"/>
    </row>
    <row r="51" spans="1:10">
      <c r="A51" s="118" t="s">
        <v>35</v>
      </c>
      <c r="B51" s="159"/>
      <c r="C51" s="121"/>
      <c r="D51" s="159"/>
      <c r="E51" s="100"/>
      <c r="F51" s="101"/>
      <c r="G51" s="118"/>
      <c r="H51" s="98"/>
      <c r="I51" s="120"/>
      <c r="J51" s="101"/>
    </row>
    <row r="52" spans="1:10">
      <c r="A52" s="118" t="s">
        <v>36</v>
      </c>
      <c r="B52" s="159"/>
      <c r="C52" s="121"/>
      <c r="D52" s="159"/>
      <c r="E52" s="100"/>
      <c r="F52" s="101"/>
      <c r="G52" s="118"/>
      <c r="H52" s="98"/>
      <c r="I52" s="100"/>
      <c r="J52" s="101"/>
    </row>
    <row r="53" spans="1:10">
      <c r="A53" s="118" t="s">
        <v>37</v>
      </c>
      <c r="B53" s="159"/>
      <c r="C53" s="121"/>
      <c r="D53" s="159"/>
      <c r="E53" s="100"/>
      <c r="F53" s="101"/>
      <c r="G53" s="118"/>
      <c r="H53" s="99"/>
      <c r="I53" s="100"/>
      <c r="J53" s="101"/>
    </row>
    <row r="54" spans="1:10" ht="13.2" customHeight="1">
      <c r="A54" s="118" t="s">
        <v>38</v>
      </c>
      <c r="B54" s="159"/>
      <c r="C54" s="121"/>
      <c r="D54" s="159"/>
      <c r="E54" s="100"/>
      <c r="F54" s="101"/>
      <c r="G54" s="118"/>
      <c r="H54" s="99"/>
      <c r="I54" s="100"/>
      <c r="J54" s="101"/>
    </row>
    <row r="55" spans="1:10" s="34" customFormat="1" ht="13.2" customHeight="1">
      <c r="A55" s="118" t="s">
        <v>39</v>
      </c>
      <c r="B55" s="159"/>
      <c r="C55" s="121"/>
      <c r="D55" s="159"/>
      <c r="E55" s="100"/>
      <c r="F55" s="101"/>
      <c r="G55" s="118"/>
      <c r="H55" s="99"/>
      <c r="I55" s="100"/>
      <c r="J55" s="101"/>
    </row>
    <row r="56" spans="1:10">
      <c r="A56" s="118" t="s">
        <v>40</v>
      </c>
      <c r="B56" s="159"/>
      <c r="C56" s="121"/>
      <c r="D56" s="159"/>
      <c r="E56" s="100"/>
      <c r="F56" s="101"/>
      <c r="G56" s="118"/>
      <c r="H56" s="99"/>
      <c r="I56" s="100"/>
      <c r="J56" s="101"/>
    </row>
    <row r="57" spans="1:10">
      <c r="A57" s="118" t="s">
        <v>41</v>
      </c>
      <c r="B57" s="159"/>
      <c r="C57" s="121"/>
      <c r="D57" s="159"/>
      <c r="E57" s="100"/>
      <c r="F57" s="101"/>
      <c r="G57" s="118"/>
      <c r="H57" s="98"/>
      <c r="I57" s="100"/>
      <c r="J57" s="101"/>
    </row>
    <row r="58" spans="1:10">
      <c r="A58" s="118" t="s">
        <v>42</v>
      </c>
      <c r="B58" s="10"/>
      <c r="C58" s="10"/>
      <c r="D58" s="10"/>
      <c r="E58" s="100"/>
      <c r="F58" s="101"/>
      <c r="G58" s="118"/>
      <c r="H58" s="99"/>
      <c r="I58" s="100"/>
      <c r="J58" s="101"/>
    </row>
    <row r="59" spans="1:10">
      <c r="A59" s="118" t="s">
        <v>43</v>
      </c>
      <c r="B59" s="10"/>
      <c r="C59" s="10"/>
      <c r="D59" s="10"/>
      <c r="E59" s="100"/>
      <c r="F59" s="101">
        <f>20.5+54+97.2+57.6+171+52.8</f>
        <v>453.09999999999997</v>
      </c>
      <c r="G59" s="111"/>
      <c r="H59" s="37"/>
      <c r="I59" s="100"/>
      <c r="J59" s="101"/>
    </row>
    <row r="60" spans="1:10">
      <c r="A60" s="118" t="s">
        <v>45</v>
      </c>
      <c r="B60" s="10"/>
      <c r="C60" s="10"/>
      <c r="D60" s="10"/>
      <c r="E60" s="100"/>
      <c r="F60" s="101">
        <f>352.64+7.25</f>
        <v>359.89</v>
      </c>
      <c r="G60" s="111"/>
      <c r="H60" s="37"/>
      <c r="I60" s="100"/>
      <c r="J60" s="101"/>
    </row>
    <row r="61" spans="1:10">
      <c r="A61" s="118" t="s">
        <v>44</v>
      </c>
      <c r="B61" s="10"/>
      <c r="C61" s="10"/>
      <c r="D61" s="10"/>
      <c r="E61" s="100"/>
      <c r="F61" s="101">
        <v>257.39999999999998</v>
      </c>
      <c r="G61" s="111"/>
      <c r="H61" s="37"/>
      <c r="I61" s="100"/>
      <c r="J61" s="101"/>
    </row>
    <row r="62" spans="1:10">
      <c r="A62" s="118" t="s">
        <v>46</v>
      </c>
      <c r="B62" s="10"/>
      <c r="C62" s="10"/>
      <c r="D62" s="10"/>
      <c r="E62" s="100"/>
      <c r="F62" s="101"/>
      <c r="G62" s="111"/>
      <c r="H62" s="37"/>
      <c r="I62" s="100"/>
      <c r="J62" s="101"/>
    </row>
    <row r="63" spans="1:10">
      <c r="A63" s="118" t="s">
        <v>47</v>
      </c>
      <c r="B63" s="10"/>
      <c r="C63" s="10"/>
      <c r="D63" s="10"/>
      <c r="E63" s="100"/>
      <c r="F63" s="101"/>
      <c r="G63" s="111"/>
      <c r="H63" s="37"/>
      <c r="I63" s="100"/>
      <c r="J63" s="101"/>
    </row>
    <row r="64" spans="1:10">
      <c r="A64" s="118" t="s">
        <v>48</v>
      </c>
      <c r="B64" s="10"/>
      <c r="C64" s="10"/>
      <c r="D64" s="10"/>
      <c r="E64" s="100"/>
      <c r="F64" s="101">
        <v>30</v>
      </c>
      <c r="G64" s="111"/>
      <c r="H64" s="37"/>
      <c r="I64" s="100"/>
      <c r="J64" s="101"/>
    </row>
    <row r="65" spans="1:10">
      <c r="A65" s="118" t="s">
        <v>49</v>
      </c>
      <c r="B65" s="10"/>
      <c r="C65" s="10"/>
      <c r="D65" s="10"/>
      <c r="E65" s="100"/>
      <c r="F65" s="101"/>
      <c r="G65" s="111"/>
      <c r="H65" s="37"/>
      <c r="I65" s="100"/>
      <c r="J65" s="101"/>
    </row>
    <row r="66" spans="1:10">
      <c r="A66" s="118" t="s">
        <v>78</v>
      </c>
      <c r="B66" s="10"/>
      <c r="C66" s="10"/>
      <c r="D66" s="10"/>
      <c r="E66" s="100"/>
      <c r="F66" s="101">
        <f>486</f>
        <v>486</v>
      </c>
      <c r="G66" s="111"/>
      <c r="H66" s="37"/>
      <c r="I66" s="100"/>
      <c r="J66" s="101"/>
    </row>
    <row r="67" spans="1:10">
      <c r="A67" s="160" t="s">
        <v>59</v>
      </c>
      <c r="B67" s="161"/>
      <c r="C67" s="161"/>
      <c r="D67" s="162"/>
      <c r="E67" s="100"/>
      <c r="F67" s="101">
        <f>35+34+53.75+28.25+96+400+569+30.9+18+51.3+49.2+94</f>
        <v>1459.4</v>
      </c>
      <c r="G67" s="111"/>
      <c r="H67" s="37"/>
      <c r="I67" s="100"/>
      <c r="J67" s="101"/>
    </row>
    <row r="68" spans="1:10" ht="16.2" thickBot="1">
      <c r="A68" s="122" t="s">
        <v>58</v>
      </c>
      <c r="B68" s="123"/>
      <c r="C68" s="123"/>
      <c r="D68" s="123"/>
      <c r="E68" s="102"/>
      <c r="F68" s="103" t="s">
        <v>57</v>
      </c>
      <c r="G68" s="124"/>
      <c r="H68" s="125"/>
      <c r="I68" s="102"/>
      <c r="J68" s="103"/>
    </row>
    <row r="69" spans="1:10" ht="13.8" thickBot="1">
      <c r="A69" s="10"/>
      <c r="B69" s="10"/>
      <c r="C69" s="10"/>
      <c r="D69" s="10"/>
      <c r="E69" s="36"/>
      <c r="F69" s="11"/>
      <c r="G69" s="10"/>
      <c r="H69" s="37"/>
      <c r="I69" s="36"/>
      <c r="J69" s="11"/>
    </row>
    <row r="70" spans="1:10" ht="16.2" thickBot="1">
      <c r="A70" s="10"/>
      <c r="B70" s="10"/>
      <c r="C70" s="10"/>
      <c r="D70" s="10"/>
      <c r="E70" s="126" t="s">
        <v>50</v>
      </c>
      <c r="F70" s="127">
        <f>SUM(F6+F24+F33+F40+F46)</f>
        <v>8075.8200000000006</v>
      </c>
      <c r="G70" s="128"/>
      <c r="H70" s="129"/>
      <c r="I70" s="126" t="s">
        <v>51</v>
      </c>
      <c r="J70" s="130">
        <f>SUM(J6+J24+J33+J40+J46)</f>
        <v>6461.48</v>
      </c>
    </row>
    <row r="71" spans="1:10" ht="13.8" thickBot="1">
      <c r="A71" s="10"/>
      <c r="B71" s="10"/>
      <c r="C71" s="10"/>
      <c r="D71" s="10"/>
      <c r="E71" s="36"/>
      <c r="F71" s="11"/>
      <c r="G71" s="10"/>
      <c r="H71" s="37"/>
      <c r="I71" s="36"/>
      <c r="J71" s="11"/>
    </row>
    <row r="72" spans="1:10" ht="13.8" thickBot="1">
      <c r="A72" s="10" t="s">
        <v>142</v>
      </c>
      <c r="B72" s="10"/>
      <c r="C72" s="10"/>
      <c r="D72" s="10"/>
      <c r="E72" s="131">
        <v>2228.52</v>
      </c>
      <c r="F72" s="37"/>
      <c r="G72" s="36"/>
      <c r="H72" s="37"/>
      <c r="I72" s="36"/>
      <c r="J72" s="11"/>
    </row>
    <row r="73" spans="1:10" ht="13.8" thickBot="1">
      <c r="A73" s="10" t="s">
        <v>143</v>
      </c>
      <c r="B73" s="10"/>
      <c r="C73" s="10"/>
      <c r="D73" s="10"/>
      <c r="E73" s="132">
        <f>J70</f>
        <v>6461.48</v>
      </c>
      <c r="F73" s="37"/>
      <c r="G73" s="36"/>
      <c r="H73" s="37"/>
      <c r="I73" s="36"/>
      <c r="J73" s="11"/>
    </row>
    <row r="74" spans="1:10" ht="13.8" thickBot="1">
      <c r="A74" s="10" t="s">
        <v>144</v>
      </c>
      <c r="B74" s="10"/>
      <c r="C74" s="10"/>
      <c r="D74" s="10"/>
      <c r="E74" s="133">
        <f>F70</f>
        <v>8075.8200000000006</v>
      </c>
      <c r="F74" s="37"/>
      <c r="G74" s="36"/>
      <c r="H74" s="37"/>
      <c r="I74" s="36"/>
      <c r="J74" s="11"/>
    </row>
    <row r="75" spans="1:10" ht="13.8" thickBot="1">
      <c r="A75" s="10" t="s">
        <v>145</v>
      </c>
      <c r="B75" s="10"/>
      <c r="C75" s="10"/>
      <c r="D75" s="10"/>
      <c r="E75" s="131">
        <v>614.17999999999995</v>
      </c>
      <c r="F75" s="37"/>
      <c r="G75" s="36"/>
      <c r="H75" s="37"/>
      <c r="I75" s="36"/>
      <c r="J75" s="11"/>
    </row>
    <row r="76" spans="1:10" ht="13.8" thickBot="1">
      <c r="A76" s="10"/>
      <c r="B76" s="10"/>
      <c r="C76" s="10"/>
      <c r="D76" s="10"/>
      <c r="E76" s="134"/>
      <c r="F76" s="11"/>
      <c r="G76" s="10"/>
      <c r="H76" s="37"/>
      <c r="I76" s="36"/>
      <c r="J76" s="11"/>
    </row>
    <row r="77" spans="1:10" ht="13.8" thickBot="1">
      <c r="A77" s="10" t="s">
        <v>52</v>
      </c>
      <c r="B77" s="10"/>
      <c r="C77" s="10"/>
      <c r="D77" s="10"/>
      <c r="E77" s="135">
        <f>J70-F70+E72</f>
        <v>614.17999999999893</v>
      </c>
      <c r="F77" s="11"/>
      <c r="G77" s="10"/>
      <c r="H77" s="37"/>
      <c r="I77" s="36"/>
      <c r="J77" s="11"/>
    </row>
    <row r="78" spans="1:10">
      <c r="A78" s="32"/>
      <c r="B78" s="32"/>
      <c r="C78" s="32"/>
      <c r="D78" s="32"/>
      <c r="E78" s="36"/>
      <c r="F78" s="11"/>
      <c r="G78" s="10"/>
      <c r="H78" s="37"/>
      <c r="I78" s="36"/>
      <c r="J78" s="11"/>
    </row>
  </sheetData>
  <sheetProtection algorithmName="SHA-512" hashValue="Ji0gQgjSPdAD2W9GrSRQ5sbaw3HcGIh86hBuGUQh9p+P6wDoD+OzEt1aq03MrF/vbXpHu/kD1PRuwWA61o8ISg==" saltValue="VYv/u5qPUvOlk9WkA1YXTA==" spinCount="100000" sheet="1" objects="1" scenarios="1"/>
  <mergeCells count="6">
    <mergeCell ref="G22:H22"/>
    <mergeCell ref="A1:J1"/>
    <mergeCell ref="A2:F2"/>
    <mergeCell ref="G2:J2"/>
    <mergeCell ref="A3:J3"/>
    <mergeCell ref="A6:B6"/>
  </mergeCells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1"/>
  <sheetViews>
    <sheetView zoomScaleNormal="100" zoomScaleSheetLayoutView="75" workbookViewId="0"/>
  </sheetViews>
  <sheetFormatPr baseColWidth="10" defaultRowHeight="13.2"/>
  <cols>
    <col min="1" max="1" width="13.33203125" style="6" customWidth="1"/>
    <col min="3" max="4" width="11.44140625" style="1" customWidth="1"/>
    <col min="5" max="5" width="15.44140625" style="1" customWidth="1"/>
  </cols>
  <sheetData>
    <row r="1" spans="1:7" ht="28.5" customHeight="1">
      <c r="A1" s="13"/>
      <c r="B1" s="13"/>
      <c r="C1" s="17"/>
      <c r="D1" s="17"/>
      <c r="E1" s="17"/>
    </row>
    <row r="2" spans="1:7" ht="33.75" customHeight="1">
      <c r="A2" s="213" t="s">
        <v>127</v>
      </c>
      <c r="B2" s="214"/>
      <c r="C2" s="214"/>
      <c r="D2" s="214"/>
      <c r="E2" s="214"/>
      <c r="F2" s="214"/>
      <c r="G2" s="215"/>
    </row>
    <row r="3" spans="1:7" ht="42" customHeight="1">
      <c r="A3" s="13"/>
      <c r="B3" s="13"/>
      <c r="C3" s="17"/>
      <c r="D3" s="17"/>
      <c r="E3" s="17"/>
    </row>
    <row r="4" spans="1:7" s="4" customFormat="1" ht="16.5" customHeight="1">
      <c r="A4" s="216" t="s">
        <v>22</v>
      </c>
      <c r="B4" s="217"/>
      <c r="C4" s="218"/>
      <c r="D4" s="18"/>
      <c r="E4" s="18"/>
    </row>
    <row r="5" spans="1:7" ht="16.5" customHeight="1">
      <c r="A5" s="21"/>
      <c r="B5" s="21"/>
      <c r="C5" s="21"/>
      <c r="D5" s="21"/>
      <c r="E5" s="15"/>
    </row>
    <row r="6" spans="1:7" ht="16.5" customHeight="1">
      <c r="A6" s="16"/>
      <c r="B6" s="206" t="s">
        <v>71</v>
      </c>
      <c r="C6" s="206"/>
      <c r="D6" s="206"/>
      <c r="E6" s="15"/>
      <c r="F6" s="25"/>
      <c r="G6" s="25">
        <v>700</v>
      </c>
    </row>
    <row r="7" spans="1:7" ht="16.5" customHeight="1">
      <c r="A7" s="16"/>
      <c r="B7" s="206" t="s">
        <v>72</v>
      </c>
      <c r="C7" s="206"/>
      <c r="D7" s="206"/>
      <c r="E7" s="15"/>
      <c r="F7" s="23"/>
      <c r="G7" s="23">
        <v>2500</v>
      </c>
    </row>
    <row r="8" spans="1:7" ht="16.5" customHeight="1">
      <c r="A8" s="16"/>
      <c r="B8" s="206" t="s">
        <v>73</v>
      </c>
      <c r="C8" s="206"/>
      <c r="D8" s="206"/>
      <c r="E8" s="15"/>
      <c r="F8" s="23"/>
      <c r="G8" s="23">
        <v>0</v>
      </c>
    </row>
    <row r="9" spans="1:7" ht="16.5" customHeight="1">
      <c r="A9" s="16"/>
      <c r="B9" s="206" t="s">
        <v>74</v>
      </c>
      <c r="C9" s="206"/>
      <c r="D9" s="206"/>
      <c r="E9" s="206"/>
      <c r="F9" s="206"/>
      <c r="G9" s="23">
        <v>200</v>
      </c>
    </row>
    <row r="10" spans="1:7" ht="16.5" customHeight="1">
      <c r="A10" s="16"/>
      <c r="B10" s="13"/>
      <c r="C10" s="15"/>
      <c r="D10" s="15"/>
      <c r="E10" s="15"/>
    </row>
    <row r="11" spans="1:7" ht="16.5" customHeight="1">
      <c r="A11" s="210" t="s">
        <v>54</v>
      </c>
      <c r="B11" s="211"/>
      <c r="C11" s="212"/>
      <c r="D11" s="15"/>
      <c r="E11" s="15"/>
    </row>
    <row r="12" spans="1:7" ht="16.5" customHeight="1">
      <c r="A12" s="16"/>
      <c r="B12" s="13"/>
      <c r="C12" s="15"/>
      <c r="D12" s="15"/>
      <c r="E12" s="15"/>
    </row>
    <row r="13" spans="1:7" ht="16.5" customHeight="1">
      <c r="A13" s="19"/>
      <c r="B13" s="206" t="s">
        <v>65</v>
      </c>
      <c r="C13" s="206"/>
      <c r="D13" s="206"/>
      <c r="E13" s="15"/>
      <c r="G13" s="23">
        <v>1500</v>
      </c>
    </row>
    <row r="14" spans="1:7" ht="16.5" customHeight="1">
      <c r="A14" s="19"/>
      <c r="B14" s="33" t="s">
        <v>66</v>
      </c>
      <c r="C14" s="33"/>
      <c r="D14" s="33"/>
      <c r="E14" s="15"/>
      <c r="G14" s="23">
        <v>200</v>
      </c>
    </row>
    <row r="15" spans="1:7" ht="16.5" customHeight="1">
      <c r="A15" s="16"/>
      <c r="B15" s="206" t="s">
        <v>64</v>
      </c>
      <c r="C15" s="206"/>
      <c r="D15" s="206"/>
      <c r="E15" s="15"/>
      <c r="G15" s="23">
        <v>300</v>
      </c>
    </row>
    <row r="16" spans="1:7" ht="16.5" customHeight="1">
      <c r="A16" s="16"/>
      <c r="B16" s="13"/>
      <c r="C16" s="13"/>
      <c r="D16" s="13"/>
      <c r="E16" s="15"/>
      <c r="G16" s="23"/>
    </row>
    <row r="17" spans="1:7" ht="16.5" customHeight="1">
      <c r="A17" s="210" t="s">
        <v>56</v>
      </c>
      <c r="B17" s="211"/>
      <c r="C17" s="212"/>
      <c r="D17" s="15"/>
      <c r="E17" s="15"/>
    </row>
    <row r="18" spans="1:7" ht="16.5" customHeight="1">
      <c r="A18" s="16"/>
      <c r="B18" s="13"/>
      <c r="C18" s="15"/>
      <c r="D18" s="15"/>
      <c r="E18" s="15"/>
    </row>
    <row r="19" spans="1:7" ht="16.5" customHeight="1">
      <c r="A19" s="19"/>
      <c r="B19" s="206" t="s">
        <v>67</v>
      </c>
      <c r="C19" s="206"/>
      <c r="D19" s="206"/>
      <c r="E19" s="15"/>
      <c r="G19" s="23">
        <v>0</v>
      </c>
    </row>
    <row r="20" spans="1:7" ht="16.5" customHeight="1">
      <c r="A20" s="19"/>
      <c r="B20" s="40" t="s">
        <v>63</v>
      </c>
      <c r="C20" s="40"/>
      <c r="D20" s="40"/>
      <c r="E20" s="15"/>
      <c r="G20" s="23">
        <v>1300</v>
      </c>
    </row>
    <row r="21" spans="1:7" ht="16.5" customHeight="1">
      <c r="A21" s="19"/>
      <c r="B21" s="41" t="s">
        <v>68</v>
      </c>
      <c r="C21" s="41"/>
      <c r="D21" s="41"/>
      <c r="E21" s="15"/>
      <c r="G21" s="23">
        <v>0</v>
      </c>
    </row>
    <row r="22" spans="1:7" ht="16.5" customHeight="1">
      <c r="A22" s="19"/>
      <c r="B22" s="41" t="s">
        <v>75</v>
      </c>
      <c r="C22" s="41"/>
      <c r="D22" s="41"/>
      <c r="E22" s="15"/>
      <c r="G22" s="23">
        <v>0</v>
      </c>
    </row>
    <row r="23" spans="1:7" ht="16.5" customHeight="1">
      <c r="A23" s="16"/>
      <c r="B23" s="13"/>
      <c r="C23" s="15"/>
      <c r="D23" s="15"/>
      <c r="E23" s="15"/>
    </row>
    <row r="24" spans="1:7" ht="16.5" customHeight="1">
      <c r="A24" s="210" t="s">
        <v>32</v>
      </c>
      <c r="B24" s="211"/>
      <c r="C24" s="212"/>
      <c r="D24" s="15"/>
      <c r="E24" s="15"/>
      <c r="G24" s="23"/>
    </row>
    <row r="25" spans="1:7" ht="16.5" customHeight="1">
      <c r="A25" s="16"/>
      <c r="B25" s="13"/>
      <c r="C25" s="15"/>
      <c r="D25" s="15"/>
      <c r="E25" s="15"/>
      <c r="G25" s="23"/>
    </row>
    <row r="26" spans="1:7" ht="16.5" customHeight="1">
      <c r="A26" s="16"/>
      <c r="B26" s="206" t="s">
        <v>69</v>
      </c>
      <c r="C26" s="206"/>
      <c r="D26" s="206"/>
      <c r="E26" s="15"/>
      <c r="G26" s="23">
        <v>500</v>
      </c>
    </row>
    <row r="27" spans="1:7" ht="16.5" customHeight="1">
      <c r="A27" s="16"/>
      <c r="B27" s="206" t="s">
        <v>70</v>
      </c>
      <c r="C27" s="206"/>
      <c r="D27" s="206"/>
      <c r="E27" s="15"/>
      <c r="G27" s="23">
        <v>800</v>
      </c>
    </row>
    <row r="28" spans="1:7" ht="16.5" customHeight="1">
      <c r="A28" s="16"/>
      <c r="B28" s="206"/>
      <c r="C28" s="206"/>
      <c r="D28" s="206"/>
      <c r="E28" s="15"/>
      <c r="G28" s="23"/>
    </row>
    <row r="29" spans="1:7" ht="16.5" customHeight="1">
      <c r="A29" s="16"/>
      <c r="B29" s="13"/>
      <c r="C29" s="13"/>
      <c r="D29" s="13"/>
      <c r="E29" s="15"/>
      <c r="G29" s="23"/>
    </row>
    <row r="30" spans="1:7" ht="16.5" customHeight="1">
      <c r="A30" s="16"/>
      <c r="B30" s="13"/>
      <c r="C30" s="15"/>
      <c r="D30" s="15"/>
      <c r="E30" s="15"/>
      <c r="G30" s="23"/>
    </row>
    <row r="31" spans="1:7" ht="16.5" customHeight="1">
      <c r="A31" s="16"/>
      <c r="B31" s="207" t="s">
        <v>55</v>
      </c>
      <c r="C31" s="208"/>
      <c r="D31" s="208"/>
      <c r="E31" s="209"/>
      <c r="F31" s="14"/>
      <c r="G31" s="24">
        <f>SUM(F6:G27)</f>
        <v>8000</v>
      </c>
    </row>
    <row r="32" spans="1:7" ht="16.5" customHeight="1">
      <c r="A32" s="16"/>
      <c r="B32" s="13"/>
      <c r="C32" s="15"/>
      <c r="D32" s="15"/>
      <c r="E32" s="15"/>
    </row>
    <row r="33" spans="1:5" ht="16.5" customHeight="1">
      <c r="A33" s="16"/>
      <c r="B33" s="13"/>
      <c r="C33" s="15"/>
      <c r="D33" s="15"/>
      <c r="E33" s="15"/>
    </row>
    <row r="34" spans="1:5" ht="16.5" customHeight="1">
      <c r="A34" s="16"/>
      <c r="B34" s="13"/>
      <c r="C34" s="15"/>
      <c r="D34" s="15"/>
      <c r="E34" s="15"/>
    </row>
    <row r="35" spans="1:5" ht="16.5" customHeight="1">
      <c r="A35" s="16"/>
      <c r="B35" s="13"/>
      <c r="C35" s="15"/>
      <c r="D35" s="15"/>
      <c r="E35" s="15"/>
    </row>
    <row r="36" spans="1:5" ht="16.5" customHeight="1">
      <c r="A36" s="16"/>
      <c r="B36" s="13"/>
      <c r="C36" s="15"/>
      <c r="D36" s="15"/>
      <c r="E36" s="15"/>
    </row>
    <row r="37" spans="1:5" ht="16.5" customHeight="1">
      <c r="A37" s="16"/>
      <c r="B37" s="13"/>
      <c r="C37" s="15"/>
      <c r="D37" s="15"/>
      <c r="E37" s="15"/>
    </row>
    <row r="38" spans="1:5" ht="16.5" customHeight="1">
      <c r="A38" s="16"/>
      <c r="B38" s="13"/>
      <c r="C38" s="15"/>
      <c r="D38" s="15"/>
      <c r="E38" s="15"/>
    </row>
    <row r="39" spans="1:5" ht="16.5" customHeight="1">
      <c r="A39" s="16"/>
      <c r="B39" s="13"/>
      <c r="C39" s="15"/>
      <c r="D39" s="15"/>
      <c r="E39" s="15"/>
    </row>
    <row r="40" spans="1:5" ht="16.5" customHeight="1">
      <c r="A40" s="16"/>
      <c r="B40" s="13"/>
      <c r="C40" s="15"/>
      <c r="D40" s="15"/>
      <c r="E40" s="15"/>
    </row>
    <row r="41" spans="1:5" ht="16.5" customHeight="1">
      <c r="A41" s="16"/>
      <c r="B41" s="13"/>
      <c r="C41" s="15"/>
      <c r="D41" s="15"/>
      <c r="E41" s="15"/>
    </row>
    <row r="42" spans="1:5">
      <c r="A42" s="16"/>
      <c r="B42" s="13"/>
      <c r="C42" s="15"/>
      <c r="D42" s="15"/>
      <c r="E42" s="15"/>
    </row>
    <row r="43" spans="1:5">
      <c r="A43" s="19"/>
      <c r="B43" s="13"/>
      <c r="C43" s="15"/>
      <c r="D43" s="15"/>
      <c r="E43" s="15"/>
    </row>
    <row r="44" spans="1:5">
      <c r="A44" s="16"/>
      <c r="B44" s="13"/>
      <c r="C44" s="15"/>
      <c r="D44" s="15"/>
      <c r="E44" s="15"/>
    </row>
    <row r="45" spans="1:5">
      <c r="A45" s="16"/>
      <c r="B45" s="13"/>
      <c r="C45" s="15"/>
      <c r="D45" s="15"/>
      <c r="E45" s="15"/>
    </row>
    <row r="46" spans="1:5">
      <c r="A46" s="16"/>
      <c r="B46" s="13"/>
      <c r="C46" s="15"/>
      <c r="D46" s="15"/>
      <c r="E46" s="15"/>
    </row>
    <row r="47" spans="1:5">
      <c r="A47" s="16"/>
      <c r="B47" s="13"/>
      <c r="C47" s="15"/>
      <c r="D47" s="15"/>
      <c r="E47" s="15"/>
    </row>
    <row r="48" spans="1:5">
      <c r="A48" s="16"/>
      <c r="B48" s="13"/>
      <c r="C48" s="15"/>
      <c r="D48" s="15"/>
      <c r="E48" s="15"/>
    </row>
    <row r="49" spans="1:5">
      <c r="A49" s="16"/>
      <c r="B49" s="13"/>
      <c r="C49" s="15"/>
      <c r="D49" s="15"/>
      <c r="E49" s="15"/>
    </row>
    <row r="50" spans="1:5">
      <c r="A50" s="16"/>
      <c r="B50" s="13"/>
      <c r="C50" s="15"/>
      <c r="D50" s="15"/>
      <c r="E50" s="15"/>
    </row>
    <row r="51" spans="1:5">
      <c r="A51" s="16"/>
      <c r="B51" s="13"/>
      <c r="C51" s="15"/>
      <c r="D51" s="15"/>
      <c r="E51" s="15"/>
    </row>
    <row r="52" spans="1:5">
      <c r="A52" s="16"/>
      <c r="B52" s="13"/>
      <c r="C52" s="15"/>
      <c r="D52" s="15"/>
      <c r="E52" s="15"/>
    </row>
    <row r="53" spans="1:5">
      <c r="A53" s="16"/>
      <c r="B53" s="13"/>
      <c r="C53" s="15"/>
      <c r="D53" s="15"/>
      <c r="E53" s="15"/>
    </row>
    <row r="54" spans="1:5">
      <c r="A54" s="16"/>
      <c r="B54" s="13"/>
      <c r="C54" s="15"/>
      <c r="D54" s="15"/>
      <c r="E54" s="15"/>
    </row>
    <row r="55" spans="1:5">
      <c r="A55" s="16"/>
      <c r="B55" s="13"/>
      <c r="C55" s="15"/>
      <c r="D55" s="15"/>
      <c r="E55" s="15"/>
    </row>
    <row r="56" spans="1:5">
      <c r="A56" s="16"/>
      <c r="B56" s="13"/>
      <c r="C56" s="15"/>
      <c r="D56" s="15"/>
      <c r="E56" s="15"/>
    </row>
    <row r="57" spans="1:5">
      <c r="A57" s="16"/>
      <c r="B57" s="13"/>
      <c r="C57" s="15"/>
      <c r="D57" s="15"/>
      <c r="E57" s="15"/>
    </row>
    <row r="58" spans="1:5">
      <c r="A58" s="16"/>
      <c r="B58" s="13"/>
      <c r="C58" s="15"/>
      <c r="D58" s="15"/>
      <c r="E58" s="15"/>
    </row>
    <row r="59" spans="1:5">
      <c r="A59" s="16"/>
      <c r="B59" s="13"/>
      <c r="C59" s="15"/>
      <c r="D59" s="15"/>
      <c r="E59" s="15"/>
    </row>
    <row r="60" spans="1:5">
      <c r="A60" s="16"/>
      <c r="B60" s="13"/>
      <c r="C60" s="15"/>
      <c r="D60" s="15"/>
      <c r="E60" s="15"/>
    </row>
    <row r="61" spans="1:5">
      <c r="A61" s="16"/>
      <c r="B61" s="13"/>
      <c r="C61" s="15"/>
      <c r="D61" s="15"/>
      <c r="E61" s="15"/>
    </row>
    <row r="62" spans="1:5">
      <c r="A62" s="16"/>
      <c r="B62" s="13"/>
      <c r="C62" s="15"/>
      <c r="D62" s="15"/>
      <c r="E62" s="15"/>
    </row>
    <row r="63" spans="1:5">
      <c r="A63" s="16"/>
      <c r="B63" s="13"/>
      <c r="C63" s="15"/>
      <c r="D63" s="15"/>
      <c r="E63" s="15"/>
    </row>
    <row r="64" spans="1:5">
      <c r="A64" s="16"/>
      <c r="B64" s="13"/>
      <c r="C64" s="15"/>
      <c r="D64" s="15"/>
      <c r="E64" s="15"/>
    </row>
    <row r="65" spans="1:5">
      <c r="A65" s="16"/>
      <c r="B65" s="13"/>
      <c r="C65" s="15"/>
      <c r="D65" s="15"/>
      <c r="E65" s="15"/>
    </row>
    <row r="66" spans="1:5">
      <c r="A66" s="16"/>
      <c r="B66" s="13"/>
      <c r="C66" s="15"/>
      <c r="D66" s="15"/>
      <c r="E66" s="15"/>
    </row>
    <row r="67" spans="1:5">
      <c r="A67" s="16"/>
      <c r="B67" s="13"/>
      <c r="C67" s="15"/>
      <c r="D67" s="15"/>
      <c r="E67" s="15"/>
    </row>
    <row r="68" spans="1:5">
      <c r="A68" s="16"/>
      <c r="B68" s="13"/>
      <c r="C68" s="15"/>
      <c r="D68" s="15"/>
      <c r="E68" s="15"/>
    </row>
    <row r="69" spans="1:5">
      <c r="A69" s="16"/>
      <c r="B69" s="13"/>
      <c r="C69" s="15"/>
      <c r="D69" s="15"/>
      <c r="E69" s="15"/>
    </row>
    <row r="70" spans="1:5">
      <c r="A70" s="16"/>
      <c r="B70" s="13"/>
      <c r="C70" s="15"/>
      <c r="D70" s="15"/>
      <c r="E70" s="15"/>
    </row>
    <row r="71" spans="1:5">
      <c r="A71" s="16"/>
      <c r="B71" s="13"/>
      <c r="C71" s="15"/>
      <c r="D71" s="15"/>
      <c r="E71" s="15"/>
    </row>
    <row r="72" spans="1:5">
      <c r="A72" s="16"/>
      <c r="B72" s="13"/>
      <c r="C72" s="15"/>
      <c r="D72" s="15"/>
      <c r="E72" s="15"/>
    </row>
    <row r="73" spans="1:5">
      <c r="A73" s="16"/>
      <c r="B73" s="13"/>
      <c r="C73" s="15"/>
      <c r="D73" s="15"/>
      <c r="E73" s="15"/>
    </row>
    <row r="74" spans="1:5">
      <c r="A74" s="16"/>
      <c r="B74" s="13"/>
      <c r="C74" s="15"/>
      <c r="D74" s="15"/>
      <c r="E74" s="15"/>
    </row>
    <row r="75" spans="1:5">
      <c r="A75" s="16"/>
      <c r="B75" s="13"/>
      <c r="C75" s="15"/>
      <c r="D75" s="15"/>
      <c r="E75" s="15"/>
    </row>
    <row r="76" spans="1:5">
      <c r="A76" s="16"/>
      <c r="B76" s="13"/>
      <c r="C76" s="15"/>
      <c r="D76" s="15"/>
      <c r="E76" s="15"/>
    </row>
    <row r="77" spans="1:5">
      <c r="A77" s="16"/>
      <c r="B77" s="13"/>
      <c r="C77" s="15"/>
      <c r="D77" s="15"/>
      <c r="E77" s="15"/>
    </row>
    <row r="78" spans="1:5">
      <c r="A78" s="16"/>
      <c r="B78" s="13"/>
      <c r="C78" s="15"/>
      <c r="D78" s="15"/>
      <c r="E78" s="15"/>
    </row>
    <row r="79" spans="1:5">
      <c r="A79" s="16"/>
      <c r="B79" s="13"/>
      <c r="C79" s="15"/>
      <c r="D79" s="15"/>
      <c r="E79" s="15"/>
    </row>
    <row r="80" spans="1:5">
      <c r="A80" s="16"/>
      <c r="B80" s="13"/>
      <c r="C80" s="15"/>
      <c r="D80" s="15"/>
      <c r="E80" s="15"/>
    </row>
    <row r="81" spans="1:5">
      <c r="A81" s="16"/>
      <c r="B81" s="13"/>
      <c r="C81" s="15"/>
      <c r="D81" s="15"/>
      <c r="E81" s="15"/>
    </row>
    <row r="82" spans="1:5">
      <c r="A82" s="16"/>
      <c r="B82" s="13"/>
      <c r="C82" s="15"/>
      <c r="D82" s="15"/>
      <c r="E82" s="15"/>
    </row>
    <row r="83" spans="1:5">
      <c r="A83" s="16"/>
      <c r="B83" s="13"/>
      <c r="C83" s="15"/>
      <c r="D83" s="15"/>
      <c r="E83" s="15"/>
    </row>
    <row r="84" spans="1:5">
      <c r="A84" s="16"/>
      <c r="B84" s="13"/>
      <c r="C84" s="15"/>
      <c r="D84" s="15"/>
      <c r="E84" s="15"/>
    </row>
    <row r="85" spans="1:5">
      <c r="A85" s="16"/>
      <c r="B85" s="13"/>
      <c r="C85" s="15"/>
      <c r="D85" s="15"/>
      <c r="E85" s="15"/>
    </row>
    <row r="86" spans="1:5">
      <c r="A86" s="16"/>
      <c r="B86" s="13"/>
      <c r="C86" s="15"/>
      <c r="D86" s="15"/>
      <c r="E86" s="15"/>
    </row>
    <row r="87" spans="1:5">
      <c r="A87" s="16"/>
      <c r="B87" s="13"/>
      <c r="C87" s="15"/>
      <c r="D87" s="15"/>
      <c r="E87" s="15"/>
    </row>
    <row r="88" spans="1:5">
      <c r="A88" s="16"/>
      <c r="B88" s="13"/>
      <c r="C88" s="15"/>
      <c r="D88" s="15"/>
      <c r="E88" s="15"/>
    </row>
    <row r="89" spans="1:5">
      <c r="A89" s="16"/>
      <c r="B89" s="13"/>
      <c r="C89" s="15"/>
      <c r="D89" s="15"/>
      <c r="E89" s="15"/>
    </row>
    <row r="90" spans="1:5">
      <c r="A90" s="16"/>
      <c r="B90" s="13"/>
      <c r="C90" s="15"/>
      <c r="D90" s="15"/>
      <c r="E90" s="15"/>
    </row>
    <row r="91" spans="1:5">
      <c r="A91" s="22"/>
      <c r="B91" s="22"/>
      <c r="C91" s="22"/>
      <c r="D91" s="22"/>
      <c r="E91" s="20"/>
    </row>
  </sheetData>
  <mergeCells count="16">
    <mergeCell ref="B9:F9"/>
    <mergeCell ref="B6:D6"/>
    <mergeCell ref="B7:D7"/>
    <mergeCell ref="A2:G2"/>
    <mergeCell ref="A4:C4"/>
    <mergeCell ref="B8:D8"/>
    <mergeCell ref="B28:D28"/>
    <mergeCell ref="B31:E31"/>
    <mergeCell ref="B15:D15"/>
    <mergeCell ref="A11:C11"/>
    <mergeCell ref="B13:D13"/>
    <mergeCell ref="B19:D19"/>
    <mergeCell ref="A24:C24"/>
    <mergeCell ref="B26:D26"/>
    <mergeCell ref="B27:D27"/>
    <mergeCell ref="A17:C17"/>
  </mergeCells>
  <phoneticPr fontId="0" type="noConversion"/>
  <pageMargins left="0.78740157499999996" right="0.78740157499999996" top="0.984251969" bottom="0.984251969" header="0.4921259845" footer="0.492125984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</vt:i4>
      </vt:variant>
    </vt:vector>
  </HeadingPairs>
  <TitlesOfParts>
    <vt:vector size="9" baseType="lpstr">
      <vt:lpstr>Poste 1 stages</vt:lpstr>
      <vt:lpstr>Poste 2 Activités + réunions</vt:lpstr>
      <vt:lpstr>Poste 3 Matériels</vt:lpstr>
      <vt:lpstr>Poste 4 Subventions</vt:lpstr>
      <vt:lpstr>Poste 8 charges d'exploitation</vt:lpstr>
      <vt:lpstr>COMPTE CHEQUES</vt:lpstr>
      <vt:lpstr>BILAN</vt:lpstr>
      <vt:lpstr>previsionnel</vt:lpstr>
      <vt:lpstr>BILAN!Zone_d_impression</vt:lpstr>
    </vt:vector>
  </TitlesOfParts>
  <Company>Aurore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</dc:creator>
  <cp:lastModifiedBy>jo Vrijens</cp:lastModifiedBy>
  <cp:lastPrinted>2016-01-30T07:10:51Z</cp:lastPrinted>
  <dcterms:created xsi:type="dcterms:W3CDTF">2001-02-27T19:39:15Z</dcterms:created>
  <dcterms:modified xsi:type="dcterms:W3CDTF">2017-03-04T15:25:11Z</dcterms:modified>
</cp:coreProperties>
</file>